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1.xml" ContentType="application/vnd.openxmlformats-officedocument.themeOverrid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trlProps/ctrlProp2.xml" ContentType="application/vnd.ms-excel.controlproperti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2.xml" ContentType="application/vnd.openxmlformats-officedocument.themeOverrid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3.xml" ContentType="application/vnd.openxmlformats-officedocument.themeOverride+xml"/>
  <Override PartName="/xl/drawings/drawing7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codeName="EstaPastaDeTrabalho"/>
  <mc:AlternateContent xmlns:mc="http://schemas.openxmlformats.org/markup-compatibility/2006">
    <mc:Choice Requires="x15">
      <x15ac:absPath xmlns:x15ac="http://schemas.microsoft.com/office/spreadsheetml/2010/11/ac" url="D:\01. ZEPLANILHA\02. Zeplanilha 3.0\12. Downloads &amp; Artigos\03. Minhas planilhas\18. Orçamento Pessoal\v1.1 - Corrigindo link de compra\"/>
    </mc:Choice>
  </mc:AlternateContent>
  <xr:revisionPtr revIDLastSave="0" documentId="13_ncr:1_{936AD412-70EC-4ED5-8F8D-4C8604061D7F}" xr6:coauthVersionLast="47" xr6:coauthVersionMax="47" xr10:uidLastSave="{00000000-0000-0000-0000-000000000000}"/>
  <workbookProtection workbookAlgorithmName="SHA-512" workbookHashValue="800Ikc8qTAhvbhxcMKLob3KN5amGs6n3CU9pP9WHBMWIrSlQn5BfvxgpDSscY6Lz+j8Lmkk5ubKdpMGfkUqYFw==" workbookSaltValue="bXpzmqiFv9freoOVvcvonA==" workbookSpinCount="100000" lockStructure="1"/>
  <bookViews>
    <workbookView showSheetTabs="0" xWindow="-120" yWindow="-120" windowWidth="29040" windowHeight="17520" tabRatio="0" xr2:uid="{00000000-000D-0000-FFFF-FFFF00000000}"/>
  </bookViews>
  <sheets>
    <sheet name="INDEX" sheetId="9" r:id="rId1"/>
    <sheet name="SUPORTE" sheetId="6" state="veryHidden" r:id="rId2"/>
    <sheet name="MODELO" sheetId="16" r:id="rId3"/>
    <sheet name="DASHBOARD" sheetId="10" r:id="rId4"/>
    <sheet name="DESPESAS" sheetId="14" r:id="rId5"/>
    <sheet name="RECEITAS" sheetId="15" r:id="rId6"/>
    <sheet name="ANALISE MENSAL" sheetId="11" r:id="rId7"/>
    <sheet name="ANALISE DESPESA" sheetId="13" r:id="rId8"/>
    <sheet name="ANALISE RECEITA" sheetId="12" r:id="rId9"/>
  </sheets>
  <definedNames>
    <definedName name="listbox_despesas">SUPORTE!$D$47:$D$54</definedName>
    <definedName name="listbox_receitas">SUPORTE!$F$47:$F$51</definedName>
    <definedName name="MESES">SUPORTE!$B$47:$B$59</definedName>
    <definedName name="meta_mes" localSheetId="2">MODELO!#REF!</definedName>
    <definedName name="meta_mes">INDEX!$O$6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7" i="6" l="1"/>
  <c r="F73" i="6"/>
  <c r="E106" i="6" l="1"/>
  <c r="E107" i="6" s="1"/>
  <c r="F106" i="6"/>
  <c r="F107" i="6" s="1"/>
  <c r="G106" i="6"/>
  <c r="G107" i="6" s="1"/>
  <c r="H106" i="6"/>
  <c r="H107" i="6" s="1"/>
  <c r="I106" i="6"/>
  <c r="I107" i="6" s="1"/>
  <c r="J106" i="6"/>
  <c r="J107" i="6" s="1"/>
  <c r="K106" i="6"/>
  <c r="K107" i="6" s="1"/>
  <c r="L106" i="6"/>
  <c r="L107" i="6" s="1"/>
  <c r="M106" i="6"/>
  <c r="M107" i="6" s="1"/>
  <c r="N106" i="6"/>
  <c r="N107" i="6" s="1"/>
  <c r="O106" i="6"/>
  <c r="O107" i="6" s="1"/>
  <c r="D106" i="6"/>
  <c r="B101" i="6"/>
  <c r="E82" i="6"/>
  <c r="F82" i="6"/>
  <c r="G82" i="6"/>
  <c r="H82" i="6"/>
  <c r="I82" i="6"/>
  <c r="J82" i="6"/>
  <c r="K82" i="6"/>
  <c r="L82" i="6"/>
  <c r="M82" i="6"/>
  <c r="N82" i="6"/>
  <c r="O82" i="6"/>
  <c r="D82" i="6"/>
  <c r="B77" i="6"/>
  <c r="P8" i="14"/>
  <c r="E101" i="6" l="1"/>
  <c r="N101" i="6"/>
  <c r="F101" i="6"/>
  <c r="G101" i="6"/>
  <c r="O101" i="6"/>
  <c r="H101" i="6"/>
  <c r="J101" i="6"/>
  <c r="I101" i="6"/>
  <c r="L101" i="6"/>
  <c r="M101" i="6"/>
  <c r="K101" i="6"/>
  <c r="D101" i="6"/>
  <c r="P82" i="6"/>
  <c r="F35" i="6"/>
  <c r="F36" i="6"/>
  <c r="F37" i="6"/>
  <c r="F38" i="6"/>
  <c r="F39" i="6"/>
  <c r="F40" i="6"/>
  <c r="F41" i="6"/>
  <c r="F42" i="6"/>
  <c r="F30" i="6"/>
  <c r="F31" i="6"/>
  <c r="F32" i="6"/>
  <c r="F33" i="6"/>
  <c r="F29" i="6"/>
  <c r="G42" i="6" l="1"/>
  <c r="G38" i="6"/>
  <c r="G41" i="6"/>
  <c r="G37" i="6"/>
  <c r="G40" i="6"/>
  <c r="G36" i="6"/>
  <c r="G39" i="6"/>
  <c r="G35" i="6"/>
  <c r="D35" i="6" s="1"/>
  <c r="D37" i="6" l="1"/>
  <c r="D41" i="6"/>
  <c r="D36" i="6"/>
  <c r="D38" i="6"/>
  <c r="D39" i="6"/>
  <c r="D40" i="6"/>
  <c r="D42" i="6"/>
  <c r="I16" i="6"/>
  <c r="K38" i="6" l="1"/>
  <c r="K39" i="6"/>
  <c r="K36" i="6"/>
  <c r="K37" i="6"/>
  <c r="G33" i="6"/>
  <c r="G29" i="6"/>
  <c r="G32" i="6"/>
  <c r="G31" i="6"/>
  <c r="G30" i="6"/>
  <c r="E9" i="6"/>
  <c r="F9" i="6"/>
  <c r="G9" i="6"/>
  <c r="H9" i="6"/>
  <c r="I9" i="6"/>
  <c r="J9" i="6"/>
  <c r="K9" i="6"/>
  <c r="L9" i="6"/>
  <c r="M9" i="6"/>
  <c r="N9" i="6"/>
  <c r="O9" i="6"/>
  <c r="D9" i="6"/>
  <c r="E8" i="6"/>
  <c r="F8" i="6"/>
  <c r="G8" i="6"/>
  <c r="H8" i="6"/>
  <c r="I8" i="6"/>
  <c r="J8" i="6"/>
  <c r="K8" i="6"/>
  <c r="L8" i="6"/>
  <c r="M8" i="6"/>
  <c r="N8" i="6"/>
  <c r="O8" i="6"/>
  <c r="D8" i="6"/>
  <c r="I19" i="6" s="1"/>
  <c r="E7" i="6"/>
  <c r="F7" i="6"/>
  <c r="G7" i="6"/>
  <c r="H7" i="6"/>
  <c r="I7" i="6"/>
  <c r="J7" i="6"/>
  <c r="K7" i="6"/>
  <c r="L7" i="6"/>
  <c r="M7" i="6"/>
  <c r="N7" i="6"/>
  <c r="O7" i="6"/>
  <c r="D7" i="6"/>
  <c r="M27" i="15"/>
  <c r="L27" i="15"/>
  <c r="K27" i="15"/>
  <c r="J27" i="15"/>
  <c r="I27" i="15"/>
  <c r="H27" i="15"/>
  <c r="G27" i="15"/>
  <c r="F27" i="15"/>
  <c r="E27" i="15"/>
  <c r="D27" i="15"/>
  <c r="P26" i="15"/>
  <c r="P25" i="15"/>
  <c r="P24" i="15"/>
  <c r="P23" i="15"/>
  <c r="P22" i="15"/>
  <c r="P21" i="15"/>
  <c r="P20" i="15"/>
  <c r="P19" i="15"/>
  <c r="P18" i="15"/>
  <c r="P17" i="15"/>
  <c r="P16" i="15"/>
  <c r="P15" i="15"/>
  <c r="P14" i="15"/>
  <c r="P13" i="15"/>
  <c r="P12" i="15"/>
  <c r="P11" i="15"/>
  <c r="P10" i="15"/>
  <c r="P9" i="15"/>
  <c r="P8" i="15"/>
  <c r="O27" i="15"/>
  <c r="N27" i="15"/>
  <c r="P6" i="15"/>
  <c r="O106" i="14"/>
  <c r="N106" i="14"/>
  <c r="M106" i="14"/>
  <c r="L106" i="14"/>
  <c r="K106" i="14"/>
  <c r="J106" i="14"/>
  <c r="I106" i="14"/>
  <c r="H106" i="14"/>
  <c r="G106" i="14"/>
  <c r="F106" i="14"/>
  <c r="E106" i="14"/>
  <c r="D106" i="14"/>
  <c r="P105" i="14"/>
  <c r="P104" i="14"/>
  <c r="P103" i="14"/>
  <c r="P102" i="14"/>
  <c r="P101" i="14"/>
  <c r="P100" i="14"/>
  <c r="P99" i="14"/>
  <c r="P98" i="14"/>
  <c r="P97" i="14"/>
  <c r="P96" i="14"/>
  <c r="P95" i="14"/>
  <c r="P94" i="14"/>
  <c r="P93" i="14"/>
  <c r="P92" i="14"/>
  <c r="P91" i="14"/>
  <c r="P90" i="14"/>
  <c r="P89" i="14"/>
  <c r="P88" i="14"/>
  <c r="P87" i="14"/>
  <c r="P86" i="14"/>
  <c r="P85" i="14"/>
  <c r="P84" i="14"/>
  <c r="P83" i="14"/>
  <c r="P82" i="14"/>
  <c r="P81" i="14"/>
  <c r="P80" i="14"/>
  <c r="P79" i="14"/>
  <c r="P78" i="14"/>
  <c r="P77" i="14"/>
  <c r="P76" i="14"/>
  <c r="P75" i="14"/>
  <c r="P74" i="14"/>
  <c r="P73" i="14"/>
  <c r="P72" i="14"/>
  <c r="P71" i="14"/>
  <c r="P70" i="14"/>
  <c r="P69" i="14"/>
  <c r="P68" i="14"/>
  <c r="P67" i="14"/>
  <c r="P66" i="14"/>
  <c r="P65" i="14"/>
  <c r="P64" i="14"/>
  <c r="P63" i="14"/>
  <c r="P62" i="14"/>
  <c r="P61" i="14"/>
  <c r="P60" i="14"/>
  <c r="P59" i="14"/>
  <c r="P58" i="14"/>
  <c r="P57" i="14"/>
  <c r="P56" i="14"/>
  <c r="P55" i="14"/>
  <c r="P54" i="14"/>
  <c r="P53" i="14"/>
  <c r="P52" i="14"/>
  <c r="P51" i="14"/>
  <c r="P50" i="14"/>
  <c r="P49" i="14"/>
  <c r="P48" i="14"/>
  <c r="P47" i="14"/>
  <c r="P46" i="14"/>
  <c r="P45" i="14"/>
  <c r="P44" i="14"/>
  <c r="P43" i="14"/>
  <c r="P42" i="14"/>
  <c r="P41" i="14"/>
  <c r="P40" i="14"/>
  <c r="P39" i="14"/>
  <c r="P38" i="14"/>
  <c r="P37" i="14"/>
  <c r="P36" i="14"/>
  <c r="P35" i="14"/>
  <c r="P34" i="14"/>
  <c r="P33" i="14"/>
  <c r="P32" i="14"/>
  <c r="P31" i="14"/>
  <c r="P30" i="14"/>
  <c r="P29" i="14"/>
  <c r="P28" i="14"/>
  <c r="P27" i="14"/>
  <c r="P26" i="14"/>
  <c r="P25" i="14"/>
  <c r="P24" i="14"/>
  <c r="P23" i="14"/>
  <c r="P22" i="14"/>
  <c r="P21" i="14"/>
  <c r="P20" i="14"/>
  <c r="P19" i="14"/>
  <c r="P18" i="14"/>
  <c r="P17" i="14"/>
  <c r="P16" i="14"/>
  <c r="P15" i="14"/>
  <c r="P14" i="14"/>
  <c r="P13" i="14"/>
  <c r="P12" i="14"/>
  <c r="P11" i="14"/>
  <c r="P10" i="14"/>
  <c r="P9" i="14"/>
  <c r="P7" i="14"/>
  <c r="P6" i="14"/>
  <c r="T94" i="14" l="1"/>
  <c r="T7" i="14"/>
  <c r="T91" i="14"/>
  <c r="T27" i="14"/>
  <c r="T21" i="14"/>
  <c r="T66" i="14"/>
  <c r="T62" i="14"/>
  <c r="T97" i="14"/>
  <c r="T33" i="14"/>
  <c r="T100" i="14"/>
  <c r="T56" i="14"/>
  <c r="T54" i="14"/>
  <c r="T103" i="14"/>
  <c r="T39" i="14"/>
  <c r="T10" i="14"/>
  <c r="T105" i="14"/>
  <c r="T47" i="14"/>
  <c r="T69" i="14"/>
  <c r="T83" i="14"/>
  <c r="T19" i="14"/>
  <c r="T84" i="14"/>
  <c r="T58" i="14"/>
  <c r="T30" i="14"/>
  <c r="T89" i="14"/>
  <c r="T25" i="14"/>
  <c r="T44" i="14"/>
  <c r="T48" i="14"/>
  <c r="T38" i="14"/>
  <c r="T95" i="14"/>
  <c r="T31" i="14"/>
  <c r="T45" i="14"/>
  <c r="T75" i="14"/>
  <c r="T11" i="14"/>
  <c r="T52" i="14"/>
  <c r="T50" i="14"/>
  <c r="T93" i="14"/>
  <c r="T81" i="14"/>
  <c r="T17" i="14"/>
  <c r="T104" i="14"/>
  <c r="T40" i="14"/>
  <c r="T14" i="14"/>
  <c r="T87" i="14"/>
  <c r="T23" i="14"/>
  <c r="T61" i="14"/>
  <c r="T64" i="14"/>
  <c r="T13" i="14"/>
  <c r="T67" i="14"/>
  <c r="T102" i="14"/>
  <c r="T6" i="14"/>
  <c r="T42" i="14"/>
  <c r="T53" i="14"/>
  <c r="T73" i="14"/>
  <c r="T9" i="14"/>
  <c r="T96" i="14"/>
  <c r="T32" i="14"/>
  <c r="T77" i="14"/>
  <c r="T79" i="14"/>
  <c r="T15" i="14"/>
  <c r="T74" i="14"/>
  <c r="T86" i="14"/>
  <c r="T68" i="14"/>
  <c r="T59" i="14"/>
  <c r="T70" i="14"/>
  <c r="T98" i="14"/>
  <c r="T34" i="14"/>
  <c r="T29" i="14"/>
  <c r="T65" i="14"/>
  <c r="T78" i="14"/>
  <c r="T88" i="14"/>
  <c r="T24" i="14"/>
  <c r="P106" i="14"/>
  <c r="T71" i="14"/>
  <c r="T20" i="14"/>
  <c r="T36" i="14"/>
  <c r="T51" i="14"/>
  <c r="T22" i="14"/>
  <c r="T90" i="14"/>
  <c r="T26" i="14"/>
  <c r="T92" i="14"/>
  <c r="T57" i="14"/>
  <c r="T46" i="14"/>
  <c r="T80" i="14"/>
  <c r="T16" i="14"/>
  <c r="T76" i="14"/>
  <c r="T63" i="14"/>
  <c r="T35" i="14"/>
  <c r="T41" i="14"/>
  <c r="T12" i="14"/>
  <c r="T43" i="14"/>
  <c r="T101" i="14"/>
  <c r="T82" i="14"/>
  <c r="T18" i="14"/>
  <c r="T28" i="14"/>
  <c r="T49" i="14"/>
  <c r="T85" i="14"/>
  <c r="T72" i="14"/>
  <c r="T8" i="14"/>
  <c r="T60" i="14"/>
  <c r="T55" i="14"/>
  <c r="T99" i="14"/>
  <c r="T37" i="14"/>
  <c r="C30" i="6"/>
  <c r="C31" i="6"/>
  <c r="C32" i="6" s="1"/>
  <c r="L37" i="6"/>
  <c r="M37" i="6"/>
  <c r="N37" i="6" s="1"/>
  <c r="L38" i="6"/>
  <c r="M38" i="6"/>
  <c r="N38" i="6" s="1"/>
  <c r="L36" i="6"/>
  <c r="D77" i="6" s="1"/>
  <c r="M36" i="6"/>
  <c r="N36" i="6" s="1"/>
  <c r="I20" i="6"/>
  <c r="D32" i="6"/>
  <c r="C29" i="6"/>
  <c r="D30" i="6"/>
  <c r="D33" i="6"/>
  <c r="D31" i="6"/>
  <c r="D29" i="6"/>
  <c r="I17" i="6"/>
  <c r="P7" i="15"/>
  <c r="T7" i="15" s="1"/>
  <c r="D16" i="6"/>
  <c r="T11" i="15" l="1"/>
  <c r="U11" i="15" s="1"/>
  <c r="T22" i="15"/>
  <c r="U22" i="15" s="1"/>
  <c r="V22" i="15" s="1"/>
  <c r="T10" i="15"/>
  <c r="U10" i="15" s="1"/>
  <c r="V10" i="15" s="1"/>
  <c r="T17" i="15"/>
  <c r="U17" i="15" s="1"/>
  <c r="V17" i="15" s="1"/>
  <c r="T13" i="15"/>
  <c r="U13" i="15" s="1"/>
  <c r="T6" i="15"/>
  <c r="U6" i="15" s="1"/>
  <c r="V6" i="15" s="1"/>
  <c r="T9" i="15"/>
  <c r="T21" i="15"/>
  <c r="U21" i="15" s="1"/>
  <c r="V21" i="15" s="1"/>
  <c r="T23" i="15"/>
  <c r="U23" i="15" s="1"/>
  <c r="V23" i="15" s="1"/>
  <c r="T8" i="15"/>
  <c r="U8" i="15" s="1"/>
  <c r="T15" i="15"/>
  <c r="U15" i="15" s="1"/>
  <c r="V15" i="15" s="1"/>
  <c r="T19" i="15"/>
  <c r="U19" i="15" s="1"/>
  <c r="V19" i="15" s="1"/>
  <c r="T25" i="15"/>
  <c r="U25" i="15" s="1"/>
  <c r="V25" i="15" s="1"/>
  <c r="P27" i="15"/>
  <c r="T14" i="15"/>
  <c r="U14" i="15" s="1"/>
  <c r="V14" i="15" s="1"/>
  <c r="T16" i="15"/>
  <c r="U16" i="15" s="1"/>
  <c r="V16" i="15" s="1"/>
  <c r="T24" i="15"/>
  <c r="U24" i="15" s="1"/>
  <c r="V24" i="15" s="1"/>
  <c r="T26" i="15"/>
  <c r="U26" i="15" s="1"/>
  <c r="V26" i="15" s="1"/>
  <c r="T12" i="15"/>
  <c r="U12" i="15" s="1"/>
  <c r="V12" i="15" s="1"/>
  <c r="T20" i="15"/>
  <c r="U20" i="15" s="1"/>
  <c r="V20" i="15" s="1"/>
  <c r="T18" i="15"/>
  <c r="U18" i="15" s="1"/>
  <c r="V18" i="15" s="1"/>
  <c r="U7" i="15"/>
  <c r="V7" i="15" s="1"/>
  <c r="D78" i="6"/>
  <c r="U98" i="14"/>
  <c r="V98" i="14" s="1"/>
  <c r="U75" i="14"/>
  <c r="V75" i="14" s="1"/>
  <c r="U85" i="14"/>
  <c r="V85" i="14" s="1"/>
  <c r="U41" i="14"/>
  <c r="V41" i="14" s="1"/>
  <c r="U92" i="14"/>
  <c r="V92" i="14" s="1"/>
  <c r="U70" i="14"/>
  <c r="V70" i="14" s="1"/>
  <c r="U32" i="14"/>
  <c r="V32" i="14" s="1"/>
  <c r="U67" i="14"/>
  <c r="V67" i="14" s="1"/>
  <c r="U104" i="14"/>
  <c r="V104" i="14" s="1"/>
  <c r="U45" i="14"/>
  <c r="V45" i="14" s="1"/>
  <c r="U30" i="14"/>
  <c r="V30" i="14" s="1"/>
  <c r="U10" i="14"/>
  <c r="V10" i="14" s="1"/>
  <c r="U62" i="14"/>
  <c r="V62" i="14" s="1"/>
  <c r="U72" i="14"/>
  <c r="V72" i="14" s="1"/>
  <c r="U102" i="14"/>
  <c r="V102" i="14" s="1"/>
  <c r="U105" i="14"/>
  <c r="V105" i="14" s="1"/>
  <c r="U49" i="14"/>
  <c r="V49" i="14" s="1"/>
  <c r="U35" i="14"/>
  <c r="V35" i="14" s="1"/>
  <c r="U26" i="14"/>
  <c r="V26" i="14" s="1"/>
  <c r="U24" i="14"/>
  <c r="V24" i="14" s="1"/>
  <c r="U59" i="14"/>
  <c r="V59" i="14" s="1"/>
  <c r="U96" i="14"/>
  <c r="V96" i="14" s="1"/>
  <c r="U13" i="14"/>
  <c r="V13" i="14" s="1"/>
  <c r="U17" i="14"/>
  <c r="V17" i="14" s="1"/>
  <c r="U31" i="14"/>
  <c r="V31" i="14" s="1"/>
  <c r="U58" i="14"/>
  <c r="V58" i="14" s="1"/>
  <c r="U39" i="14"/>
  <c r="V39" i="14" s="1"/>
  <c r="U66" i="14"/>
  <c r="V66" i="14" s="1"/>
  <c r="U77" i="14"/>
  <c r="V77" i="14" s="1"/>
  <c r="U89" i="14"/>
  <c r="V89" i="14" s="1"/>
  <c r="U37" i="14"/>
  <c r="V37" i="14" s="1"/>
  <c r="U28" i="14"/>
  <c r="V28" i="14" s="1"/>
  <c r="U63" i="14"/>
  <c r="V63" i="14" s="1"/>
  <c r="U90" i="14"/>
  <c r="V90" i="14" s="1"/>
  <c r="U88" i="14"/>
  <c r="V88" i="14" s="1"/>
  <c r="U68" i="14"/>
  <c r="V68" i="14" s="1"/>
  <c r="U9" i="14"/>
  <c r="V9" i="14" s="1"/>
  <c r="U64" i="14"/>
  <c r="V64" i="14" s="1"/>
  <c r="U81" i="14"/>
  <c r="V81" i="14" s="1"/>
  <c r="U95" i="14"/>
  <c r="V95" i="14" s="1"/>
  <c r="U84" i="14"/>
  <c r="V84" i="14" s="1"/>
  <c r="U103" i="14"/>
  <c r="V103" i="14" s="1"/>
  <c r="U21" i="14"/>
  <c r="V21" i="14" s="1"/>
  <c r="U40" i="14"/>
  <c r="V40" i="14" s="1"/>
  <c r="U99" i="14"/>
  <c r="V99" i="14" s="1"/>
  <c r="U18" i="14"/>
  <c r="V18" i="14" s="1"/>
  <c r="U76" i="14"/>
  <c r="V76" i="14" s="1"/>
  <c r="U22" i="14"/>
  <c r="V22" i="14" s="1"/>
  <c r="U78" i="14"/>
  <c r="V78" i="14" s="1"/>
  <c r="U86" i="14"/>
  <c r="V86" i="14" s="1"/>
  <c r="U73" i="14"/>
  <c r="V73" i="14" s="1"/>
  <c r="U61" i="14"/>
  <c r="V61" i="14" s="1"/>
  <c r="U93" i="14"/>
  <c r="V93" i="14" s="1"/>
  <c r="U38" i="14"/>
  <c r="V38" i="14" s="1"/>
  <c r="U19" i="14"/>
  <c r="V19" i="14" s="1"/>
  <c r="U54" i="14"/>
  <c r="V54" i="14" s="1"/>
  <c r="U27" i="14"/>
  <c r="V27" i="14" s="1"/>
  <c r="U71" i="14"/>
  <c r="V71" i="14" s="1"/>
  <c r="U97" i="14"/>
  <c r="V97" i="14" s="1"/>
  <c r="U55" i="14"/>
  <c r="V55" i="14" s="1"/>
  <c r="U82" i="14"/>
  <c r="V82" i="14" s="1"/>
  <c r="U16" i="14"/>
  <c r="V16" i="14" s="1"/>
  <c r="U51" i="14"/>
  <c r="V51" i="14" s="1"/>
  <c r="U65" i="14"/>
  <c r="V65" i="14" s="1"/>
  <c r="U74" i="14"/>
  <c r="V74" i="14" s="1"/>
  <c r="U53" i="14"/>
  <c r="V53" i="14" s="1"/>
  <c r="U23" i="14"/>
  <c r="V23" i="14" s="1"/>
  <c r="U50" i="14"/>
  <c r="V50" i="14" s="1"/>
  <c r="U48" i="14"/>
  <c r="V48" i="14" s="1"/>
  <c r="U83" i="14"/>
  <c r="V83" i="14" s="1"/>
  <c r="U56" i="14"/>
  <c r="V56" i="14" s="1"/>
  <c r="U91" i="14"/>
  <c r="V91" i="14" s="1"/>
  <c r="U12" i="14"/>
  <c r="V12" i="14" s="1"/>
  <c r="U60" i="14"/>
  <c r="V60" i="14" s="1"/>
  <c r="U101" i="14"/>
  <c r="V101" i="14" s="1"/>
  <c r="U80" i="14"/>
  <c r="V80" i="14" s="1"/>
  <c r="U36" i="14"/>
  <c r="V36" i="14" s="1"/>
  <c r="U29" i="14"/>
  <c r="V29" i="14" s="1"/>
  <c r="U15" i="14"/>
  <c r="V15" i="14" s="1"/>
  <c r="U42" i="14"/>
  <c r="V42" i="14" s="1"/>
  <c r="U87" i="14"/>
  <c r="V87" i="14" s="1"/>
  <c r="U52" i="14"/>
  <c r="V52" i="14" s="1"/>
  <c r="U44" i="14"/>
  <c r="V44" i="14" s="1"/>
  <c r="U69" i="14"/>
  <c r="V69" i="14" s="1"/>
  <c r="U100" i="14"/>
  <c r="V100" i="14" s="1"/>
  <c r="U7" i="14"/>
  <c r="V7" i="14" s="1"/>
  <c r="U57" i="14"/>
  <c r="V57" i="14" s="1"/>
  <c r="U8" i="14"/>
  <c r="V8" i="14" s="1"/>
  <c r="U43" i="14"/>
  <c r="V43" i="14" s="1"/>
  <c r="U46" i="14"/>
  <c r="V46" i="14" s="1"/>
  <c r="U20" i="14"/>
  <c r="V20" i="14" s="1"/>
  <c r="U34" i="14"/>
  <c r="V34" i="14" s="1"/>
  <c r="U79" i="14"/>
  <c r="V79" i="14" s="1"/>
  <c r="U6" i="14"/>
  <c r="V6" i="14" s="1"/>
  <c r="U14" i="14"/>
  <c r="V14" i="14" s="1"/>
  <c r="U11" i="14"/>
  <c r="V11" i="14" s="1"/>
  <c r="U25" i="14"/>
  <c r="V25" i="14" s="1"/>
  <c r="U47" i="14"/>
  <c r="V47" i="14" s="1"/>
  <c r="U33" i="14"/>
  <c r="V33" i="14" s="1"/>
  <c r="U94" i="14"/>
  <c r="V94" i="14" s="1"/>
  <c r="E77" i="6"/>
  <c r="E78" i="6" s="1"/>
  <c r="M77" i="6"/>
  <c r="M78" i="6" s="1"/>
  <c r="F77" i="6"/>
  <c r="F78" i="6" s="1"/>
  <c r="N77" i="6"/>
  <c r="N78" i="6" s="1"/>
  <c r="G77" i="6"/>
  <c r="G78" i="6" s="1"/>
  <c r="O77" i="6"/>
  <c r="O78" i="6" s="1"/>
  <c r="K77" i="6"/>
  <c r="K78" i="6" s="1"/>
  <c r="H77" i="6"/>
  <c r="H78" i="6" s="1"/>
  <c r="I77" i="6"/>
  <c r="I78" i="6" s="1"/>
  <c r="J77" i="6"/>
  <c r="J78" i="6" s="1"/>
  <c r="L77" i="6"/>
  <c r="L78" i="6" s="1"/>
  <c r="C33" i="6"/>
  <c r="M39" i="6"/>
  <c r="N39" i="6" s="1"/>
  <c r="K29" i="6"/>
  <c r="K31" i="6"/>
  <c r="K30" i="6"/>
  <c r="C3" i="6"/>
  <c r="N16" i="6"/>
  <c r="V8" i="15" l="1"/>
  <c r="V11" i="15"/>
  <c r="V13" i="15"/>
  <c r="U9" i="15"/>
  <c r="V9" i="15" s="1"/>
  <c r="D107" i="6"/>
  <c r="P106" i="6"/>
  <c r="P77" i="6"/>
  <c r="Q77" i="6" s="1"/>
  <c r="C65" i="6"/>
  <c r="C63" i="6"/>
  <c r="C66" i="6"/>
  <c r="C67" i="6"/>
  <c r="C68" i="6"/>
  <c r="C69" i="6"/>
  <c r="C64" i="6"/>
  <c r="C72" i="6"/>
  <c r="C70" i="6"/>
  <c r="C71" i="6"/>
  <c r="L31" i="6"/>
  <c r="M31" i="6"/>
  <c r="N31" i="6" s="1"/>
  <c r="L30" i="6"/>
  <c r="M30" i="6"/>
  <c r="N30" i="6" s="1"/>
  <c r="L29" i="6"/>
  <c r="M29" i="6"/>
  <c r="D20" i="6"/>
  <c r="N20" i="6" s="1"/>
  <c r="D19" i="6"/>
  <c r="N19" i="6" s="1"/>
  <c r="H23" i="6"/>
  <c r="C91" i="6" l="1"/>
  <c r="E91" i="6" s="1"/>
  <c r="F91" i="6" s="1"/>
  <c r="C96" i="6"/>
  <c r="E96" i="6" s="1"/>
  <c r="F96" i="6" s="1"/>
  <c r="C89" i="6"/>
  <c r="D89" i="6" s="1"/>
  <c r="C88" i="6"/>
  <c r="E88" i="6" s="1"/>
  <c r="F88" i="6" s="1"/>
  <c r="C92" i="6"/>
  <c r="D92" i="6" s="1"/>
  <c r="C95" i="6"/>
  <c r="E95" i="6" s="1"/>
  <c r="F95" i="6" s="1"/>
  <c r="C90" i="6"/>
  <c r="D90" i="6" s="1"/>
  <c r="C94" i="6"/>
  <c r="D94" i="6" s="1"/>
  <c r="C87" i="6"/>
  <c r="E87" i="6" s="1"/>
  <c r="F87" i="6" s="1"/>
  <c r="C93" i="6"/>
  <c r="D93" i="6" s="1"/>
  <c r="E89" i="6"/>
  <c r="F89" i="6" s="1"/>
  <c r="N29" i="6"/>
  <c r="E72" i="6"/>
  <c r="F72" i="6" s="1"/>
  <c r="D72" i="6"/>
  <c r="E69" i="6"/>
  <c r="F69" i="6" s="1"/>
  <c r="D69" i="6"/>
  <c r="E64" i="6"/>
  <c r="F64" i="6" s="1"/>
  <c r="D64" i="6"/>
  <c r="D68" i="6"/>
  <c r="E68" i="6"/>
  <c r="F68" i="6" s="1"/>
  <c r="D67" i="6"/>
  <c r="E67" i="6"/>
  <c r="F67" i="6" s="1"/>
  <c r="D66" i="6"/>
  <c r="E66" i="6"/>
  <c r="F66" i="6" s="1"/>
  <c r="E71" i="6"/>
  <c r="F71" i="6" s="1"/>
  <c r="D71" i="6"/>
  <c r="E63" i="6"/>
  <c r="F63" i="6" s="1"/>
  <c r="D63" i="6"/>
  <c r="E70" i="6"/>
  <c r="F70" i="6" s="1"/>
  <c r="D70" i="6"/>
  <c r="E65" i="6"/>
  <c r="F65" i="6" s="1"/>
  <c r="D65" i="6"/>
  <c r="M32" i="6"/>
  <c r="N32" i="6" s="1"/>
  <c r="P7" i="6"/>
  <c r="C23" i="6" a="1"/>
  <c r="C23" i="6" s="1"/>
  <c r="D23" i="6" s="1"/>
  <c r="C24" i="6" a="1"/>
  <c r="C24" i="6" s="1"/>
  <c r="D24" i="6" s="1"/>
  <c r="D17" i="6"/>
  <c r="K20" i="6"/>
  <c r="O20" i="6" s="1"/>
  <c r="C4" i="6"/>
  <c r="E92" i="6" l="1"/>
  <c r="F92" i="6" s="1"/>
  <c r="D95" i="6"/>
  <c r="D88" i="6"/>
  <c r="D96" i="6"/>
  <c r="E90" i="6"/>
  <c r="F90" i="6" s="1"/>
  <c r="D91" i="6"/>
  <c r="E94" i="6"/>
  <c r="F94" i="6" s="1"/>
  <c r="D87" i="6"/>
  <c r="E93" i="6"/>
  <c r="F93" i="6" s="1"/>
  <c r="E17" i="6"/>
  <c r="E18" i="6" s="1"/>
  <c r="S16" i="6"/>
  <c r="S17" i="6" s="1"/>
  <c r="F17" i="6"/>
  <c r="K17" i="6"/>
  <c r="K19" i="6"/>
  <c r="O19" i="6" s="1"/>
  <c r="D18" i="6"/>
  <c r="P101" i="6" l="1"/>
  <c r="Q101" i="6" s="1"/>
</calcChain>
</file>

<file path=xl/sharedStrings.xml><?xml version="1.0" encoding="utf-8"?>
<sst xmlns="http://schemas.openxmlformats.org/spreadsheetml/2006/main" count="328" uniqueCount="136">
  <si>
    <t>DESPESAS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</si>
  <si>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</si>
  <si>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</si>
  <si>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</si>
  <si>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</si>
  <si>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</si>
  <si>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</si>
  <si>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</si>
  <si>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</si>
  <si>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</si>
  <si>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</si>
  <si>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</si>
  <si>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</si>
  <si>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RECEITAS</t>
  </si>
  <si>
    <t>SALÁRIO</t>
  </si>
  <si>
    <t>13º SALÁRIO</t>
  </si>
  <si>
    <t>ALUGUEL</t>
  </si>
  <si>
    <t>CONDOMÍNIO</t>
  </si>
  <si>
    <t>ESCOLA</t>
  </si>
  <si>
    <t>FACULDADE</t>
  </si>
  <si>
    <t>CURSOS</t>
  </si>
  <si>
    <t>FINANCIAMENTO CARRO</t>
  </si>
  <si>
    <t>REVISÃO CARRO</t>
  </si>
  <si>
    <t>OFICINA CARRO</t>
  </si>
  <si>
    <t>PLANO DE SAÚDE</t>
  </si>
  <si>
    <t>IPTU</t>
  </si>
  <si>
    <t>IPVA</t>
  </si>
  <si>
    <t>CATEGORIA</t>
  </si>
  <si>
    <t>MORADIA</t>
  </si>
  <si>
    <t>TRANSPORTE</t>
  </si>
  <si>
    <t>ESTACIONAMENTO</t>
  </si>
  <si>
    <t>UBER / 99 TAXIS / ETC</t>
  </si>
  <si>
    <t>COMBUSTÍVEL</t>
  </si>
  <si>
    <t>SAÚDE</t>
  </si>
  <si>
    <t>REMÉDIOS</t>
  </si>
  <si>
    <t>LUZ</t>
  </si>
  <si>
    <t>ÁGUA</t>
  </si>
  <si>
    <t>GÁS</t>
  </si>
  <si>
    <t>MENSALIDADE TV PAGA</t>
  </si>
  <si>
    <t>CELULAR</t>
  </si>
  <si>
    <t>EDUCAÇÃO</t>
  </si>
  <si>
    <t>IMPOSTOS</t>
  </si>
  <si>
    <t>INTERNET</t>
  </si>
  <si>
    <t>PASSAGEM ONIBUS / METRÔ</t>
  </si>
  <si>
    <t>ALIMENTAÇÃO</t>
  </si>
  <si>
    <t>SUPERMERCADO</t>
  </si>
  <si>
    <t>PADARIA</t>
  </si>
  <si>
    <t>CABELEIREIRO</t>
  </si>
  <si>
    <t>ACADEMIA</t>
  </si>
  <si>
    <t>MÉDICO</t>
  </si>
  <si>
    <t>MANUTENÇÃO CASA</t>
  </si>
  <si>
    <t>MATERIAL ESCOLAR</t>
  </si>
  <si>
    <t>VIAGENS</t>
  </si>
  <si>
    <t>CINEMA / TEATRO</t>
  </si>
  <si>
    <t>RESTAURANTES</t>
  </si>
  <si>
    <t>LAZER</t>
  </si>
  <si>
    <t>OUTROS</t>
  </si>
  <si>
    <t>ROUPAS / CALÇADOS</t>
  </si>
  <si>
    <t>TOTAL</t>
  </si>
  <si>
    <t>SALDO</t>
  </si>
  <si>
    <t>MÊS ATUAL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</si>
  <si>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</si>
  <si>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</si>
  <si>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</si>
  <si>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</si>
  <si>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</si>
  <si>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</si>
  <si>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</si>
  <si>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</si>
  <si>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</si>
  <si>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</si>
  <si>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</si>
  <si>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</si>
  <si>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QUANTO FALTA PARA A META</t>
  </si>
  <si>
    <t>META</t>
  </si>
  <si>
    <t>SALDO MÊS ATUAL</t>
  </si>
  <si>
    <t>Melhor Mês</t>
  </si>
  <si>
    <t>Pior Mês</t>
  </si>
  <si>
    <t>saldo</t>
  </si>
  <si>
    <t>LISTBOX</t>
  </si>
  <si>
    <t>ESCOLHA LISTBOX</t>
  </si>
  <si>
    <t>INVESTIMENTOS</t>
  </si>
  <si>
    <t>RENDA EXTRA</t>
  </si>
  <si>
    <t>IMÓVEIS</t>
  </si>
  <si>
    <t>receita</t>
  </si>
  <si>
    <t>despesa</t>
  </si>
  <si>
    <t xml:space="preserve">QUANTO VOCÊ DESEJA ECONOMIZAR POR MÊS? </t>
  </si>
  <si>
    <t>01.</t>
  </si>
  <si>
    <t>02.</t>
  </si>
  <si>
    <t>03.</t>
  </si>
  <si>
    <t>RECEITA</t>
  </si>
  <si>
    <t>DESPESA</t>
  </si>
  <si>
    <t>MÊS COMPARAÇÃO</t>
  </si>
  <si>
    <t xml:space="preserve">SALDO </t>
  </si>
  <si>
    <t>COMPARAÇÃO</t>
  </si>
  <si>
    <t>Ü</t>
  </si>
  <si>
    <t>Û</t>
  </si>
  <si>
    <t>ANO ATUAL</t>
  </si>
  <si>
    <t>GRÁFICO</t>
  </si>
  <si>
    <t>MÊS ANTERIOR (AUTOMÁTICO)</t>
  </si>
  <si>
    <t>DASHBOARD</t>
  </si>
  <si>
    <t>TEXTO GRÁFICO</t>
  </si>
  <si>
    <t>CADASTROS</t>
  </si>
  <si>
    <t>MESES QUE BATERAM META</t>
  </si>
  <si>
    <t>ANALISE MENSAL</t>
  </si>
  <si>
    <t xml:space="preserve"> </t>
  </si>
  <si>
    <t>ranking</t>
  </si>
  <si>
    <t>ordem</t>
  </si>
  <si>
    <t>top3</t>
  </si>
  <si>
    <t>FREQ</t>
  </si>
  <si>
    <t>DEMAIS</t>
  </si>
  <si>
    <t>SIM</t>
  </si>
  <si>
    <t>NÃO</t>
  </si>
  <si>
    <t>ANALISE DESPESA</t>
  </si>
  <si>
    <t>SEQ</t>
  </si>
  <si>
    <t>ORDEM</t>
  </si>
  <si>
    <t>GASTOS</t>
  </si>
  <si>
    <t>VALOR ORDEM</t>
  </si>
  <si>
    <t>NOME</t>
  </si>
  <si>
    <t>VALOR</t>
  </si>
  <si>
    <t>CATEGORIA ANÁLISE GRÁFICO</t>
  </si>
  <si>
    <t>ESCOLHA LISTBOX:</t>
  </si>
  <si>
    <t>DESPESA ANÁLISE GRÁFICO</t>
  </si>
  <si>
    <t>ANALISE RECEITA</t>
  </si>
  <si>
    <t>TESOURO DIREITO</t>
  </si>
  <si>
    <t>VENDA PRODUTOS OLX</t>
  </si>
  <si>
    <t>SERVIÇO PRODUTO AGENCIA</t>
  </si>
  <si>
    <t>VENDA DE EQUIPAMENTOS</t>
  </si>
  <si>
    <t>PROMOÇÕES</t>
  </si>
  <si>
    <t xml:space="preserve">PREENCHA COM SEUS VALORES, RESPEITANDO CADA TIPO DE RECEITA E O MÊS QUE OCORREU. PARA MELHORAR A ANÁLISE POSTERIOR, CRIAMOS ALGUMAS CATEGORIAS QUE VOCÊ MESMO PODE ESCOLHER. NO EXEMPLO ABAIXO, VEJA QUE CRIAMOS DUAS RECEITAS (SALÁRIO E 13º SALÁRIO) DENTRO DA CATEGORIA "SALÁRIO".
</t>
  </si>
  <si>
    <t>APÓS FINALIZAR SUAS RECEITAS, FAÇA O MESMO PARA AS SUAS DESPESAS.</t>
  </si>
  <si>
    <t xml:space="preserve">UTILIZAR ESSA PLANILHA É BEM SIMPLES. VOCÊ DEVERÁ PREENCHER SEUS GANHOS (ENTENDA COMO RECEITA) E SUAS PERDAS (ENTENDA COMO DESPESA). VAMOS COMEÇAR COM SUA RECEITA, CLICANDO NO ÍCONE VERDE DO MENU.
</t>
  </si>
  <si>
    <r>
      <t xml:space="preserve">APÓS FINALIZAR OS LANÇAMENTOS DE RECEITA E DESPESA, VOCÊ JÁ PODE USUFRUIR DOS PAINÉIS QUE SÃO AUTOMÁTICOS E QUE IRÃO FACILITAR SUAS ANÁLISES. NESSES PAINÉIS, VOCÊ SÓ PRECISA SELECIONAR CATEGORIAS OU MESES NOS FILTROS. </t>
    </r>
    <r>
      <rPr>
        <b/>
        <u/>
        <sz val="12"/>
        <color theme="1" tint="0.499984740745262"/>
        <rFont val="Calibri"/>
        <family val="2"/>
        <scheme val="minor"/>
      </rPr>
      <t>NÃO É NECESSÁRIO INCLUIR NENHUMA INFORMAÇÃO NESSES PAINÉIS</t>
    </r>
    <r>
      <rPr>
        <b/>
        <sz val="12"/>
        <color theme="1" tint="0.499984740745262"/>
        <rFont val="Calibri"/>
        <family val="2"/>
        <scheme val="minor"/>
      </rPr>
      <t>.</t>
    </r>
  </si>
  <si>
    <t>UTILIZE O MENU PARA NAVEGAR ENTRE OS PAINÉIS.</t>
  </si>
  <si>
    <t>PREENCHA OS DADOS DE RECEITA (O QUE VOCÊ GANHOU) E DESPESA (O QUE VOCÊ GASTOU).</t>
  </si>
  <si>
    <r>
      <t xml:space="preserve">AS DEMAIS TELAS SÃO PAINÉIS AUTOMÁTICOS QUE VOCÊ </t>
    </r>
    <r>
      <rPr>
        <b/>
        <u/>
        <sz val="11"/>
        <color theme="0" tint="-0.499984740745262"/>
        <rFont val="Calibri"/>
        <family val="2"/>
        <scheme val="minor"/>
      </rPr>
      <t>NÃO</t>
    </r>
    <r>
      <rPr>
        <b/>
        <sz val="11"/>
        <color theme="0" tint="-0.499984740745262"/>
        <rFont val="Calibri"/>
        <family val="2"/>
        <scheme val="minor"/>
      </rPr>
      <t xml:space="preserve"> PRECISA INSERIR INFORMAÇÃO. APENAS UTILIZAR OS FILTROS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</si>
</sst>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R$&quot;\ #,##0.00;\-&quot;R$&quot;\ #,##0.00"/>
    <numFmt numFmtId="44" formatCode="_-&quot;R$&quot;\ * #,##0.00_-;\-&quot;R$&quot;\ * #,##0.00_-;_-&quot;R$&quot;\ * &quot;-&quot;??_-;_-@_-"/>
    <numFmt numFmtId="164" formatCode="_(&quot;R$&quot;* #,##0.00_);_(&quot;R$&quot;* \(#,##0.00\);_(&quot;R$&quot;* &quot;-&quot;??_);_(@_)"/>
    <numFmt numFmtId="165" formatCode="0.0%"/>
    <numFmt numFmtId="166" formatCode="_(&quot;R$&quot;* #,##0.0_);_(&quot;R$&quot;* \(#,##0.0\);_(&quot;R$&quot;* &quot;-&quot;??_);_(@_)"/>
    <numFmt numFmtId="167" formatCode="_(&quot;R$&quot;* #,##0_);_(&quot;R$&quot;* \(#,##0\);_(&quot;R$&quot;* &quot;-&quot;??_);_(@_)"/>
  </numFmts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 tint="-0.249977111117893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u/>
      <sz val="11"/>
      <color theme="0" tint="-0.499984740745262"/>
      <name val="Calibri"/>
      <family val="2"/>
      <scheme val="minor"/>
    </font>
    <font>
      <b/>
      <sz val="12"/>
      <color theme="1" tint="0.499984740745262"/>
      <name val="Calibri"/>
      <family val="2"/>
      <scheme val="minor"/>
    </font>
    <font>
      <b/>
      <sz val="12"/>
      <color theme="1" tint="0.34998626667073579"/>
      <name val="Calibri"/>
      <family val="2"/>
      <scheme val="minor"/>
    </font>
    <font>
      <sz val="11"/>
      <color theme="1"/>
      <name val="Wingdings 3"/>
      <family val="1"/>
      <charset val="2"/>
    </font>
    <font>
      <b/>
      <sz val="14"/>
      <color theme="1"/>
      <name val="Calibri"/>
      <family val="2"/>
      <scheme val="minor"/>
    </font>
    <font>
      <sz val="8"/>
      <color rgb="FF41C77E"/>
      <name val="Calibri"/>
      <family val="2"/>
      <scheme val="minor"/>
    </font>
    <font>
      <sz val="8"/>
      <color rgb="FF41C77E"/>
      <name val="Wingdings 3"/>
      <family val="1"/>
      <charset val="2"/>
    </font>
    <font>
      <sz val="8"/>
      <color theme="1"/>
      <name val="Wingdings 3"/>
      <family val="1"/>
      <charset val="2"/>
    </font>
    <font>
      <sz val="8"/>
      <color rgb="FFFF0000"/>
      <name val="Calibri"/>
      <family val="2"/>
      <scheme val="minor"/>
    </font>
    <font>
      <sz val="8"/>
      <color rgb="FFFF0000"/>
      <name val="Wingdings 3"/>
      <family val="1"/>
      <charset val="2"/>
    </font>
    <font>
      <b/>
      <sz val="10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2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20"/>
      <color rgb="FFFF6350"/>
      <name val="Calibri"/>
      <family val="2"/>
      <scheme val="minor"/>
    </font>
    <font>
      <b/>
      <sz val="20"/>
      <color rgb="FF41C77E"/>
      <name val="Calibri"/>
      <family val="2"/>
      <scheme val="minor"/>
    </font>
    <font>
      <sz val="8"/>
      <color rgb="FFC00000"/>
      <name val="Calibri"/>
      <family val="2"/>
      <scheme val="minor"/>
    </font>
    <font>
      <sz val="12"/>
      <color theme="1" tint="0.499984740745262"/>
      <name val="Calibri"/>
      <family val="2"/>
      <scheme val="minor"/>
    </font>
    <font>
      <b/>
      <u/>
      <sz val="12"/>
      <color theme="1" tint="0.499984740745262"/>
      <name val="Calibri"/>
      <family val="2"/>
      <scheme val="minor"/>
    </font>
    <font>
      <sz val="8"/>
      <color theme="0" tint="-0.1499984740745262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b/>
      <sz val="8"/>
      <color theme="0" tint="-0.1499984740745262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D3D3D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EBA9C"/>
        <bgColor indexed="64"/>
      </patternFill>
    </fill>
    <fill>
      <patternFill patternType="solid">
        <fgColor rgb="FFFFB7B7"/>
        <bgColor indexed="64"/>
      </patternFill>
    </fill>
    <fill>
      <patternFill patternType="solid">
        <fgColor rgb="FFFF6350"/>
        <bgColor indexed="64"/>
      </patternFill>
    </fill>
    <fill>
      <patternFill patternType="solid">
        <fgColor rgb="FF41C77E"/>
        <bgColor indexed="64"/>
      </patternFill>
    </fill>
    <fill>
      <patternFill patternType="solid">
        <fgColor rgb="FF32AC69"/>
        <bgColor indexed="64"/>
      </patternFill>
    </fill>
    <fill>
      <patternFill patternType="solid">
        <fgColor rgb="FFFF482F"/>
        <bgColor indexed="64"/>
      </patternFill>
    </fill>
  </fills>
  <borders count="25">
    <border>
      <left/>
      <right/>
      <top/>
      <bottom/>
      <diagonal/>
    </border>
    <border>
      <left style="thin">
        <color theme="3"/>
      </left>
      <right style="dotted">
        <color theme="0" tint="-0.34998626667073579"/>
      </right>
      <top style="thin">
        <color theme="1" tint="0.499984740745262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thin">
        <color theme="1" tint="0.499984740745262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thin">
        <color theme="3"/>
      </right>
      <top style="dotted">
        <color theme="0" tint="-0.34998626667073579"/>
      </top>
      <bottom style="dotted">
        <color theme="0" tint="-0.34998626667073579"/>
      </bottom>
      <diagonal/>
    </border>
    <border>
      <left style="thin">
        <color theme="3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thick">
        <color theme="0" tint="-0.14996795556505021"/>
      </left>
      <right style="thick">
        <color theme="0" tint="-0.14996795556505021"/>
      </right>
      <top style="thin">
        <color theme="3"/>
      </top>
      <bottom/>
      <diagonal/>
    </border>
    <border>
      <left style="thick">
        <color theme="0" tint="-0.14996795556505021"/>
      </left>
      <right style="thick">
        <color theme="0" tint="-0.1499679555650502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ck">
        <color theme="0" tint="-0.14996795556505021"/>
      </right>
      <top style="thin">
        <color rgb="FFFF7575"/>
      </top>
      <bottom/>
      <diagonal/>
    </border>
    <border>
      <left style="thick">
        <color theme="0" tint="-0.14996795556505021"/>
      </left>
      <right style="thick">
        <color theme="0" tint="-0.14996795556505021"/>
      </right>
      <top style="thin">
        <color rgb="FFFF7575"/>
      </top>
      <bottom/>
      <diagonal/>
    </border>
    <border>
      <left style="thick">
        <color theme="0" tint="-0.14996795556505021"/>
      </left>
      <right style="thick">
        <color theme="0"/>
      </right>
      <top style="thin">
        <color rgb="FFFF7575"/>
      </top>
      <bottom/>
      <diagonal/>
    </border>
    <border>
      <left style="thick">
        <color theme="0"/>
      </left>
      <right style="thick">
        <color theme="0"/>
      </right>
      <top style="thin">
        <color rgb="FFFF7575"/>
      </top>
      <bottom/>
      <diagonal/>
    </border>
    <border>
      <left/>
      <right style="thick">
        <color theme="0"/>
      </right>
      <top style="thin">
        <color rgb="FF41C77E"/>
      </top>
      <bottom/>
      <diagonal/>
    </border>
    <border>
      <left/>
      <right style="thick">
        <color theme="0" tint="-0.14996795556505021"/>
      </right>
      <top style="thin">
        <color rgb="FF41C77E"/>
      </top>
      <bottom/>
      <diagonal/>
    </border>
    <border>
      <left style="thick">
        <color theme="0"/>
      </left>
      <right style="thick">
        <color theme="0"/>
      </right>
      <top style="thin">
        <color rgb="FF41C77E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4">
    <xf numFmtId="0" fontId="0" fillId="0" borderId="0" xfId="0"/>
    <xf numFmtId="0" fontId="0" fillId="2" borderId="0" xfId="0" applyFill="1"/>
    <xf numFmtId="14" fontId="4" fillId="4" borderId="1" xfId="0" applyNumberFormat="1" applyFont="1" applyFill="1" applyBorder="1" applyAlignment="1" applyProtection="1">
      <alignment horizontal="center" vertical="center"/>
      <protection locked="0"/>
    </xf>
    <xf numFmtId="14" fontId="4" fillId="4" borderId="4" xfId="0" applyNumberFormat="1" applyFont="1" applyFill="1" applyBorder="1" applyAlignment="1" applyProtection="1">
      <alignment horizontal="center" vertical="center"/>
      <protection locked="0"/>
    </xf>
    <xf numFmtId="14" fontId="4" fillId="4" borderId="5" xfId="0" applyNumberFormat="1" applyFont="1" applyFill="1" applyBorder="1" applyAlignment="1" applyProtection="1">
      <alignment horizontal="center" vertical="center"/>
      <protection locked="0"/>
    </xf>
    <xf numFmtId="14" fontId="4" fillId="4" borderId="6" xfId="0" applyNumberFormat="1" applyFont="1" applyFill="1" applyBorder="1" applyAlignment="1" applyProtection="1">
      <alignment horizontal="center" vertical="center"/>
      <protection locked="0"/>
    </xf>
    <xf numFmtId="164" fontId="3" fillId="4" borderId="2" xfId="1" applyFont="1" applyFill="1" applyBorder="1" applyAlignment="1" applyProtection="1">
      <alignment horizontal="center" vertical="center"/>
      <protection locked="0"/>
    </xf>
    <xf numFmtId="164" fontId="3" fillId="4" borderId="5" xfId="1" applyFont="1" applyFill="1" applyBorder="1" applyAlignment="1" applyProtection="1">
      <alignment horizontal="center" vertical="center"/>
      <protection locked="0"/>
    </xf>
    <xf numFmtId="164" fontId="0" fillId="2" borderId="0" xfId="1" applyFont="1" applyFill="1"/>
    <xf numFmtId="165" fontId="0" fillId="2" borderId="0" xfId="2" applyNumberFormat="1" applyFont="1" applyFill="1"/>
    <xf numFmtId="164" fontId="7" fillId="0" borderId="0" xfId="0" applyNumberFormat="1" applyFont="1"/>
    <xf numFmtId="0" fontId="7" fillId="0" borderId="0" xfId="0" applyFont="1"/>
    <xf numFmtId="0" fontId="0" fillId="0" borderId="0" xfId="0" applyAlignment="1">
      <alignment horizontal="center"/>
    </xf>
    <xf numFmtId="164" fontId="9" fillId="4" borderId="7" xfId="1" applyFont="1" applyFill="1" applyBorder="1" applyAlignment="1" applyProtection="1">
      <alignment horizontal="center" vertical="center"/>
      <protection locked="0"/>
    </xf>
    <xf numFmtId="16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164" fontId="6" fillId="3" borderId="8" xfId="1" applyFont="1" applyFill="1" applyBorder="1" applyAlignment="1" applyProtection="1">
      <alignment horizontal="center" vertical="center"/>
      <protection locked="0"/>
    </xf>
    <xf numFmtId="164" fontId="2" fillId="3" borderId="7" xfId="1" applyFont="1" applyFill="1" applyBorder="1" applyAlignment="1" applyProtection="1">
      <alignment horizontal="center" vertical="center"/>
      <protection locked="0"/>
    </xf>
    <xf numFmtId="164" fontId="9" fillId="4" borderId="0" xfId="1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center"/>
    </xf>
    <xf numFmtId="0" fontId="0" fillId="0" borderId="10" xfId="0" applyBorder="1"/>
    <xf numFmtId="164" fontId="7" fillId="0" borderId="10" xfId="0" applyNumberFormat="1" applyFont="1" applyBorder="1"/>
    <xf numFmtId="0" fontId="7" fillId="0" borderId="12" xfId="0" applyFont="1" applyBorder="1"/>
    <xf numFmtId="0" fontId="0" fillId="0" borderId="15" xfId="0" applyBorder="1"/>
    <xf numFmtId="0" fontId="0" fillId="2" borderId="0" xfId="0" applyFill="1" applyAlignment="1">
      <alignment horizontal="center"/>
    </xf>
    <xf numFmtId="164" fontId="0" fillId="2" borderId="0" xfId="1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6" borderId="0" xfId="0" applyFill="1"/>
    <xf numFmtId="0" fontId="0" fillId="6" borderId="0" xfId="0" applyFill="1" applyAlignment="1">
      <alignment horizontal="center" vertical="center"/>
    </xf>
    <xf numFmtId="0" fontId="12" fillId="6" borderId="0" xfId="0" applyFont="1" applyFill="1" applyAlignment="1">
      <alignment horizontal="left" vertical="center"/>
    </xf>
    <xf numFmtId="0" fontId="12" fillId="6" borderId="0" xfId="0" applyFont="1" applyFill="1"/>
    <xf numFmtId="0" fontId="13" fillId="6" borderId="0" xfId="0" applyFont="1" applyFill="1"/>
    <xf numFmtId="0" fontId="11" fillId="6" borderId="0" xfId="0" applyFont="1" applyFill="1"/>
    <xf numFmtId="0" fontId="15" fillId="6" borderId="0" xfId="0" applyFont="1" applyFill="1"/>
    <xf numFmtId="0" fontId="14" fillId="6" borderId="0" xfId="0" applyFont="1" applyFill="1" applyAlignment="1">
      <alignment horizontal="left" vertical="center"/>
    </xf>
    <xf numFmtId="0" fontId="16" fillId="6" borderId="0" xfId="0" applyFont="1" applyFill="1"/>
    <xf numFmtId="0" fontId="14" fillId="6" borderId="0" xfId="0" applyFont="1" applyFill="1"/>
    <xf numFmtId="0" fontId="18" fillId="6" borderId="0" xfId="0" applyFont="1" applyFill="1"/>
    <xf numFmtId="0" fontId="7" fillId="2" borderId="0" xfId="0" applyFont="1" applyFill="1"/>
    <xf numFmtId="44" fontId="7" fillId="0" borderId="0" xfId="0" applyNumberFormat="1" applyFont="1"/>
    <xf numFmtId="9" fontId="0" fillId="2" borderId="0" xfId="0" applyNumberFormat="1" applyFill="1"/>
    <xf numFmtId="0" fontId="20" fillId="0" borderId="0" xfId="0" applyFont="1"/>
    <xf numFmtId="0" fontId="7" fillId="0" borderId="15" xfId="0" applyFont="1" applyBorder="1"/>
    <xf numFmtId="0" fontId="0" fillId="0" borderId="9" xfId="0" applyBorder="1"/>
    <xf numFmtId="0" fontId="7" fillId="0" borderId="10" xfId="0" applyFont="1" applyBorder="1"/>
    <xf numFmtId="0" fontId="0" fillId="0" borderId="12" xfId="0" applyBorder="1"/>
    <xf numFmtId="0" fontId="0" fillId="0" borderId="14" xfId="0" applyBorder="1"/>
    <xf numFmtId="0" fontId="0" fillId="8" borderId="0" xfId="0" applyFill="1"/>
    <xf numFmtId="0" fontId="7" fillId="9" borderId="0" xfId="0" applyFont="1" applyFill="1"/>
    <xf numFmtId="9" fontId="22" fillId="0" borderId="0" xfId="2" applyFont="1" applyBorder="1" applyAlignment="1">
      <alignment horizontal="right" vertical="center"/>
    </xf>
    <xf numFmtId="0" fontId="23" fillId="0" borderId="0" xfId="0" applyFont="1" applyAlignment="1">
      <alignment horizontal="left" vertical="center"/>
    </xf>
    <xf numFmtId="0" fontId="24" fillId="0" borderId="0" xfId="0" applyFont="1"/>
    <xf numFmtId="9" fontId="25" fillId="0" borderId="0" xfId="2" applyFont="1" applyBorder="1" applyAlignment="1">
      <alignment horizontal="right" vertical="center"/>
    </xf>
    <xf numFmtId="0" fontId="26" fillId="0" borderId="0" xfId="0" applyFont="1" applyAlignment="1">
      <alignment horizontal="left" vertical="center"/>
    </xf>
    <xf numFmtId="0" fontId="7" fillId="10" borderId="0" xfId="0" applyFont="1" applyFill="1"/>
    <xf numFmtId="0" fontId="0" fillId="10" borderId="0" xfId="0" applyFill="1"/>
    <xf numFmtId="164" fontId="7" fillId="10" borderId="0" xfId="0" applyNumberFormat="1" applyFont="1" applyFill="1"/>
    <xf numFmtId="9" fontId="7" fillId="10" borderId="0" xfId="2" applyFont="1" applyFill="1" applyBorder="1" applyAlignment="1">
      <alignment horizontal="center"/>
    </xf>
    <xf numFmtId="9" fontId="7" fillId="10" borderId="0" xfId="2" quotePrefix="1" applyFont="1" applyFill="1" applyBorder="1" applyAlignment="1">
      <alignment horizontal="left"/>
    </xf>
    <xf numFmtId="164" fontId="7" fillId="9" borderId="0" xfId="0" applyNumberFormat="1" applyFont="1" applyFill="1"/>
    <xf numFmtId="0" fontId="27" fillId="11" borderId="0" xfId="0" applyFont="1" applyFill="1" applyAlignment="1">
      <alignment horizontal="center" vertical="center"/>
    </xf>
    <xf numFmtId="44" fontId="7" fillId="10" borderId="0" xfId="0" applyNumberFormat="1" applyFont="1" applyFill="1"/>
    <xf numFmtId="0" fontId="28" fillId="9" borderId="0" xfId="0" applyFont="1" applyFill="1" applyAlignment="1">
      <alignment horizontal="center"/>
    </xf>
    <xf numFmtId="0" fontId="29" fillId="9" borderId="0" xfId="0" applyFont="1" applyFill="1" applyAlignment="1">
      <alignment horizontal="center"/>
    </xf>
    <xf numFmtId="164" fontId="28" fillId="9" borderId="0" xfId="0" applyNumberFormat="1" applyFont="1" applyFill="1" applyAlignment="1">
      <alignment horizontal="center"/>
    </xf>
    <xf numFmtId="164" fontId="31" fillId="3" borderId="0" xfId="1" applyFont="1" applyFill="1" applyBorder="1" applyAlignment="1" applyProtection="1">
      <alignment horizontal="center" vertical="center"/>
      <protection locked="0"/>
    </xf>
    <xf numFmtId="0" fontId="7" fillId="7" borderId="0" xfId="0" applyFont="1" applyFill="1"/>
    <xf numFmtId="9" fontId="7" fillId="0" borderId="0" xfId="2" applyFont="1" applyFill="1" applyBorder="1" applyAlignment="1">
      <alignment horizontal="center"/>
    </xf>
    <xf numFmtId="9" fontId="25" fillId="0" borderId="0" xfId="2" applyFont="1" applyFill="1" applyBorder="1" applyAlignment="1">
      <alignment horizontal="right" vertical="center"/>
    </xf>
    <xf numFmtId="0" fontId="8" fillId="0" borderId="0" xfId="0" applyFont="1" applyAlignment="1">
      <alignment horizontal="center"/>
    </xf>
    <xf numFmtId="0" fontId="7" fillId="0" borderId="15" xfId="0" applyFont="1" applyBorder="1" applyAlignment="1">
      <alignment horizontal="center" vertical="center"/>
    </xf>
    <xf numFmtId="164" fontId="7" fillId="0" borderId="0" xfId="1" applyFont="1"/>
    <xf numFmtId="0" fontId="34" fillId="0" borderId="0" xfId="0" applyFont="1"/>
    <xf numFmtId="9" fontId="7" fillId="0" borderId="0" xfId="2" applyFont="1"/>
    <xf numFmtId="0" fontId="7" fillId="0" borderId="0" xfId="0" applyFont="1" applyAlignment="1">
      <alignment horizontal="left"/>
    </xf>
    <xf numFmtId="0" fontId="0" fillId="0" borderId="0" xfId="0" applyAlignment="1">
      <alignment horizontal="left"/>
    </xf>
    <xf numFmtId="0" fontId="34" fillId="0" borderId="0" xfId="0" applyFont="1" applyAlignment="1">
      <alignment horizontal="right"/>
    </xf>
    <xf numFmtId="166" fontId="7" fillId="0" borderId="0" xfId="1" applyNumberFormat="1" applyFont="1"/>
    <xf numFmtId="166" fontId="7" fillId="0" borderId="0" xfId="0" applyNumberFormat="1" applyFont="1"/>
    <xf numFmtId="0" fontId="9" fillId="0" borderId="0" xfId="0" applyFont="1" applyAlignment="1">
      <alignment horizontal="center"/>
    </xf>
    <xf numFmtId="164" fontId="7" fillId="0" borderId="0" xfId="1" applyFont="1" applyBorder="1"/>
    <xf numFmtId="9" fontId="0" fillId="0" borderId="0" xfId="2" applyFont="1" applyBorder="1"/>
    <xf numFmtId="165" fontId="0" fillId="0" borderId="0" xfId="2" applyNumberFormat="1" applyFont="1" applyBorder="1"/>
    <xf numFmtId="9" fontId="7" fillId="0" borderId="0" xfId="2" applyFont="1" applyBorder="1" applyAlignment="1">
      <alignment horizontal="center"/>
    </xf>
    <xf numFmtId="0" fontId="0" fillId="0" borderId="0" xfId="0" applyAlignment="1">
      <alignment horizontal="left" indent="1"/>
    </xf>
    <xf numFmtId="166" fontId="7" fillId="0" borderId="0" xfId="0" applyNumberFormat="1" applyFont="1" applyAlignment="1">
      <alignment horizontal="center"/>
    </xf>
    <xf numFmtId="167" fontId="7" fillId="0" borderId="0" xfId="0" applyNumberFormat="1" applyFont="1" applyAlignment="1">
      <alignment horizontal="center"/>
    </xf>
    <xf numFmtId="164" fontId="11" fillId="2" borderId="0" xfId="1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35" fillId="2" borderId="0" xfId="0" applyFont="1" applyFill="1"/>
    <xf numFmtId="7" fontId="9" fillId="0" borderId="0" xfId="0" applyNumberFormat="1" applyFont="1" applyAlignment="1">
      <alignment horizontal="center"/>
    </xf>
    <xf numFmtId="167" fontId="0" fillId="0" borderId="0" xfId="0" applyNumberFormat="1"/>
    <xf numFmtId="0" fontId="9" fillId="0" borderId="0" xfId="0" applyFont="1"/>
    <xf numFmtId="164" fontId="19" fillId="2" borderId="17" xfId="1" applyFont="1" applyFill="1" applyBorder="1" applyAlignment="1" applyProtection="1">
      <alignment horizontal="center" vertical="center"/>
      <protection locked="0"/>
    </xf>
    <xf numFmtId="0" fontId="11" fillId="8" borderId="0" xfId="0" applyFont="1" applyFill="1"/>
    <xf numFmtId="0" fontId="37" fillId="8" borderId="0" xfId="0" applyFont="1" applyFill="1" applyAlignment="1">
      <alignment horizontal="center" vertical="center"/>
    </xf>
    <xf numFmtId="14" fontId="32" fillId="2" borderId="0" xfId="0" applyNumberFormat="1" applyFont="1" applyFill="1" applyAlignment="1">
      <alignment vertical="top"/>
    </xf>
    <xf numFmtId="14" fontId="6" fillId="13" borderId="18" xfId="0" applyNumberFormat="1" applyFont="1" applyFill="1" applyBorder="1" applyAlignment="1">
      <alignment horizontal="center" vertical="center"/>
    </xf>
    <xf numFmtId="164" fontId="6" fillId="13" borderId="19" xfId="1" applyFont="1" applyFill="1" applyBorder="1" applyAlignment="1" applyProtection="1">
      <alignment horizontal="center" vertical="center"/>
    </xf>
    <xf numFmtId="164" fontId="6" fillId="13" borderId="20" xfId="1" applyFont="1" applyFill="1" applyBorder="1" applyAlignment="1" applyProtection="1">
      <alignment horizontal="center" vertical="center"/>
    </xf>
    <xf numFmtId="164" fontId="6" fillId="16" borderId="21" xfId="1" applyFont="1" applyFill="1" applyBorder="1" applyAlignment="1" applyProtection="1">
      <alignment horizontal="center" vertical="center" wrapText="1"/>
    </xf>
    <xf numFmtId="0" fontId="37" fillId="2" borderId="0" xfId="0" applyFont="1" applyFill="1" applyAlignment="1">
      <alignment horizontal="center" vertical="center"/>
    </xf>
    <xf numFmtId="164" fontId="4" fillId="2" borderId="3" xfId="1" applyFont="1" applyFill="1" applyBorder="1" applyAlignment="1" applyProtection="1">
      <alignment horizontal="center" vertical="center"/>
    </xf>
    <xf numFmtId="14" fontId="4" fillId="12" borderId="4" xfId="0" applyNumberFormat="1" applyFont="1" applyFill="1" applyBorder="1" applyAlignment="1">
      <alignment horizontal="center" vertical="center"/>
    </xf>
    <xf numFmtId="14" fontId="4" fillId="12" borderId="5" xfId="0" applyNumberFormat="1" applyFont="1" applyFill="1" applyBorder="1" applyAlignment="1">
      <alignment horizontal="center" vertical="center"/>
    </xf>
    <xf numFmtId="164" fontId="4" fillId="12" borderId="5" xfId="1" applyFont="1" applyFill="1" applyBorder="1" applyAlignment="1" applyProtection="1">
      <alignment horizontal="center" vertical="center"/>
    </xf>
    <xf numFmtId="164" fontId="11" fillId="4" borderId="0" xfId="0" applyNumberFormat="1" applyFont="1" applyFill="1" applyAlignment="1">
      <alignment horizontal="center" vertical="center"/>
    </xf>
    <xf numFmtId="0" fontId="11" fillId="2" borderId="0" xfId="0" applyFont="1" applyFill="1"/>
    <xf numFmtId="0" fontId="39" fillId="2" borderId="0" xfId="0" applyFont="1" applyFill="1" applyAlignment="1">
      <alignment horizontal="center" vertical="center"/>
    </xf>
    <xf numFmtId="0" fontId="25" fillId="8" borderId="0" xfId="0" applyFont="1" applyFill="1"/>
    <xf numFmtId="164" fontId="37" fillId="8" borderId="0" xfId="1" applyFont="1" applyFill="1" applyProtection="1"/>
    <xf numFmtId="0" fontId="37" fillId="8" borderId="0" xfId="0" applyFont="1" applyFill="1"/>
    <xf numFmtId="0" fontId="38" fillId="8" borderId="0" xfId="0" applyFont="1" applyFill="1"/>
    <xf numFmtId="14" fontId="33" fillId="2" borderId="0" xfId="0" applyNumberFormat="1" applyFont="1" applyFill="1" applyAlignment="1">
      <alignment vertical="top"/>
    </xf>
    <xf numFmtId="14" fontId="6" fillId="14" borderId="23" xfId="0" applyNumberFormat="1" applyFont="1" applyFill="1" applyBorder="1" applyAlignment="1">
      <alignment horizontal="center" vertical="center"/>
    </xf>
    <xf numFmtId="164" fontId="6" fillId="14" borderId="22" xfId="1" applyFont="1" applyFill="1" applyBorder="1" applyAlignment="1" applyProtection="1">
      <alignment horizontal="center" vertical="center"/>
    </xf>
    <xf numFmtId="164" fontId="6" fillId="15" borderId="24" xfId="1" applyFont="1" applyFill="1" applyBorder="1" applyAlignment="1" applyProtection="1">
      <alignment horizontal="center" vertical="center" wrapText="1"/>
    </xf>
    <xf numFmtId="0" fontId="25" fillId="2" borderId="0" xfId="0" applyFont="1" applyFill="1"/>
    <xf numFmtId="164" fontId="3" fillId="2" borderId="3" xfId="1" applyFont="1" applyFill="1" applyBorder="1" applyAlignment="1" applyProtection="1">
      <alignment horizontal="center" vertical="center"/>
    </xf>
    <xf numFmtId="164" fontId="3" fillId="5" borderId="5" xfId="1" applyFont="1" applyFill="1" applyBorder="1" applyAlignment="1" applyProtection="1">
      <alignment horizontal="center" vertical="center"/>
    </xf>
    <xf numFmtId="164" fontId="37" fillId="2" borderId="0" xfId="1" applyFont="1" applyFill="1" applyProtection="1"/>
    <xf numFmtId="0" fontId="37" fillId="2" borderId="0" xfId="0" applyFont="1" applyFill="1"/>
    <xf numFmtId="0" fontId="38" fillId="2" borderId="0" xfId="0" applyFont="1" applyFill="1"/>
    <xf numFmtId="165" fontId="0" fillId="2" borderId="0" xfId="2" applyNumberFormat="1" applyFont="1" applyFill="1" applyProtection="1"/>
    <xf numFmtId="14" fontId="4" fillId="14" borderId="4" xfId="0" applyNumberFormat="1" applyFont="1" applyFill="1" applyBorder="1" applyAlignment="1">
      <alignment horizontal="center" vertical="center"/>
    </xf>
    <xf numFmtId="14" fontId="4" fillId="14" borderId="5" xfId="0" applyNumberFormat="1" applyFont="1" applyFill="1" applyBorder="1" applyAlignment="1">
      <alignment horizontal="center" vertical="center"/>
    </xf>
    <xf numFmtId="164" fontId="3" fillId="14" borderId="5" xfId="1" applyFont="1" applyFill="1" applyBorder="1" applyAlignment="1" applyProtection="1">
      <alignment horizontal="center" vertical="center"/>
    </xf>
    <xf numFmtId="14" fontId="4" fillId="4" borderId="6" xfId="0" applyNumberFormat="1" applyFont="1" applyFill="1" applyBorder="1" applyAlignment="1">
      <alignment horizontal="center" vertical="center"/>
    </xf>
    <xf numFmtId="14" fontId="4" fillId="4" borderId="4" xfId="0" applyNumberFormat="1" applyFont="1" applyFill="1" applyBorder="1" applyAlignment="1">
      <alignment horizontal="center" vertical="center"/>
    </xf>
    <xf numFmtId="14" fontId="4" fillId="4" borderId="5" xfId="0" applyNumberFormat="1" applyFont="1" applyFill="1" applyBorder="1" applyAlignment="1">
      <alignment horizontal="center" vertical="center"/>
    </xf>
    <xf numFmtId="164" fontId="3" fillId="4" borderId="5" xfId="1" applyFont="1" applyFill="1" applyBorder="1" applyAlignment="1" applyProtection="1">
      <alignment horizontal="center" vertical="center"/>
    </xf>
    <xf numFmtId="164" fontId="3" fillId="5" borderId="2" xfId="1" applyFont="1" applyFill="1" applyBorder="1" applyAlignment="1" applyProtection="1">
      <alignment horizontal="center" vertical="center"/>
    </xf>
    <xf numFmtId="0" fontId="14" fillId="6" borderId="0" xfId="0" applyFont="1" applyFill="1" applyAlignment="1">
      <alignment horizontal="left" vertical="top" wrapText="1"/>
    </xf>
    <xf numFmtId="0" fontId="21" fillId="2" borderId="11" xfId="0" applyFont="1" applyFill="1" applyBorder="1" applyAlignment="1">
      <alignment horizontal="center" vertical="center" textRotation="90"/>
    </xf>
    <xf numFmtId="0" fontId="21" fillId="2" borderId="13" xfId="0" applyFont="1" applyFill="1" applyBorder="1" applyAlignment="1">
      <alignment horizontal="center" vertical="center" textRotation="90"/>
    </xf>
    <xf numFmtId="0" fontId="21" fillId="2" borderId="16" xfId="0" applyFont="1" applyFill="1" applyBorder="1" applyAlignment="1">
      <alignment horizontal="center" vertical="center" textRotation="90"/>
    </xf>
    <xf numFmtId="0" fontId="30" fillId="2" borderId="11" xfId="0" applyFont="1" applyFill="1" applyBorder="1" applyAlignment="1">
      <alignment horizontal="center" vertical="center" textRotation="90"/>
    </xf>
    <xf numFmtId="0" fontId="30" fillId="2" borderId="13" xfId="0" applyFont="1" applyFill="1" applyBorder="1" applyAlignment="1">
      <alignment horizontal="center" vertical="center" textRotation="90"/>
    </xf>
    <xf numFmtId="0" fontId="30" fillId="2" borderId="16" xfId="0" applyFont="1" applyFill="1" applyBorder="1" applyAlignment="1">
      <alignment horizontal="center" vertical="center" textRotation="90"/>
    </xf>
    <xf numFmtId="0" fontId="7" fillId="0" borderId="0" xfId="0" applyFont="1" applyAlignment="1">
      <alignment horizontal="center"/>
    </xf>
    <xf numFmtId="0" fontId="21" fillId="2" borderId="10" xfId="0" applyFont="1" applyFill="1" applyBorder="1" applyAlignment="1">
      <alignment horizontal="center" vertical="center" textRotation="90"/>
    </xf>
    <xf numFmtId="0" fontId="21" fillId="2" borderId="0" xfId="0" applyFont="1" applyFill="1" applyAlignment="1">
      <alignment horizontal="center" vertical="center" textRotation="90"/>
    </xf>
    <xf numFmtId="0" fontId="21" fillId="2" borderId="15" xfId="0" applyFont="1" applyFill="1" applyBorder="1" applyAlignment="1">
      <alignment horizontal="center" vertical="center" textRotation="90"/>
    </xf>
    <xf numFmtId="0" fontId="18" fillId="2" borderId="0" xfId="0" applyFont="1" applyFill="1" applyAlignment="1">
      <alignment horizontal="left" vertical="top" wrapText="1"/>
    </xf>
  </cellXfs>
  <cellStyles count="3">
    <cellStyle name="Moeda" xfId="1" builtinId="4"/>
    <cellStyle name="Normal" xfId="0" builtinId="0"/>
    <cellStyle name="Porcentagem" xfId="2" builtinId="5"/>
  </cellStyles>
  <dxfs count="3">
    <dxf>
      <fill>
        <patternFill>
          <bgColor rgb="FF91E4B4"/>
        </patternFill>
      </fill>
    </dxf>
    <dxf>
      <font>
        <b val="0"/>
        <i val="0"/>
        <color rgb="FF41C77E"/>
      </font>
    </dxf>
    <dxf>
      <font>
        <b val="0"/>
        <i val="0"/>
        <color rgb="FFFF0000"/>
      </font>
    </dxf>
  </dxfs>
  <tableStyles count="0" defaultTableStyle="TableStyleMedium2" defaultPivotStyle="PivotStyleLight16"/>
  <colors>
    <mruColors>
      <color rgb="FF41C77E"/>
      <color rgb="FFD3D3D3"/>
      <color rgb="FFD5D5D5"/>
      <color rgb="FFB6B6B6"/>
      <color rgb="FFFFFFFF"/>
      <color rgb="FFFF482F"/>
      <color rgb="FFF8F8F8"/>
      <color rgb="FF32AC69"/>
      <color rgb="FF91DFB4"/>
      <color rgb="FFFF89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6731155414083877E-2"/>
          <c:y val="0.10629691884497718"/>
          <c:w val="0.91716955380577425"/>
          <c:h val="0.7642981364741811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rgbClr val="41C77E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bg1"/>
              </a:solidFill>
              <a:ln w="15875">
                <a:solidFill>
                  <a:srgbClr val="41C77E"/>
                </a:solidFill>
              </a:ln>
              <a:effectLst/>
            </c:spPr>
          </c:marker>
          <c:cat>
            <c:strRef>
              <c:f>DESPESAS!$D$5:$O$5</c:f>
              <c:strCache>
                <c:ptCount val="12"/>
                <c:pt idx="0">
                  <c:v> JAN </c:v>
                </c:pt>
                <c:pt idx="1">
                  <c:v> FEV </c:v>
                </c:pt>
                <c:pt idx="2">
                  <c:v> MAR </c:v>
                </c:pt>
                <c:pt idx="3">
                  <c:v> ABR </c:v>
                </c:pt>
                <c:pt idx="4">
                  <c:v> MAI </c:v>
                </c:pt>
                <c:pt idx="5">
                  <c:v> JUN </c:v>
                </c:pt>
                <c:pt idx="6">
                  <c:v> JUL </c:v>
                </c:pt>
                <c:pt idx="7">
                  <c:v> AGO </c:v>
                </c:pt>
                <c:pt idx="8">
                  <c:v> SET </c:v>
                </c:pt>
                <c:pt idx="9">
                  <c:v> OUT </c:v>
                </c:pt>
                <c:pt idx="10">
                  <c:v> NOV </c:v>
                </c:pt>
                <c:pt idx="11">
                  <c:v> DEZ </c:v>
                </c:pt>
              </c:strCache>
            </c:strRef>
          </c:cat>
          <c:val>
            <c:numRef>
              <c:f>RECEITAS!$D$27:$O$27</c:f>
              <c:numCache>
                <c:formatCode>_("R$"* #,##0.00_);_("R$"* \(#,##0.00\);_("R$"*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EF8D-45CC-A774-0A06FDF607C5}"/>
            </c:ext>
          </c:extLst>
        </c:ser>
        <c:ser>
          <c:idx val="1"/>
          <c:order val="1"/>
          <c:spPr>
            <a:ln w="28575" cap="rnd">
              <a:solidFill>
                <a:srgbClr val="FF482F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bg1"/>
              </a:solidFill>
              <a:ln w="15875">
                <a:solidFill>
                  <a:srgbClr val="FF5353"/>
                </a:solidFill>
              </a:ln>
              <a:effectLst/>
            </c:spPr>
          </c:marker>
          <c:cat>
            <c:strRef>
              <c:f>DESPESAS!$D$5:$O$5</c:f>
              <c:strCache>
                <c:ptCount val="12"/>
                <c:pt idx="0">
                  <c:v> JAN </c:v>
                </c:pt>
                <c:pt idx="1">
                  <c:v> FEV </c:v>
                </c:pt>
                <c:pt idx="2">
                  <c:v> MAR </c:v>
                </c:pt>
                <c:pt idx="3">
                  <c:v> ABR </c:v>
                </c:pt>
                <c:pt idx="4">
                  <c:v> MAI </c:v>
                </c:pt>
                <c:pt idx="5">
                  <c:v> JUN </c:v>
                </c:pt>
                <c:pt idx="6">
                  <c:v> JUL </c:v>
                </c:pt>
                <c:pt idx="7">
                  <c:v> AGO </c:v>
                </c:pt>
                <c:pt idx="8">
                  <c:v> SET </c:v>
                </c:pt>
                <c:pt idx="9">
                  <c:v> OUT </c:v>
                </c:pt>
                <c:pt idx="10">
                  <c:v> NOV </c:v>
                </c:pt>
                <c:pt idx="11">
                  <c:v> DEZ </c:v>
                </c:pt>
              </c:strCache>
            </c:strRef>
          </c:cat>
          <c:val>
            <c:numRef>
              <c:f>DESPESAS!$D$106:$O$106</c:f>
              <c:numCache>
                <c:formatCode>_("R$"* #,##0.00_);_("R$"* \(#,##0.00\);_("R$"* "-"??_);_(@_)</c:formatCode>
                <c:ptCount val="12"/>
                <c:pt idx="0">
                  <c:v>500</c:v>
                </c:pt>
                <c:pt idx="1">
                  <c:v>600</c:v>
                </c:pt>
                <c:pt idx="2">
                  <c:v>1100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EF8D-45CC-A774-0A06FDF607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76458128"/>
        <c:axId val="1775559280"/>
      </c:lineChart>
      <c:catAx>
        <c:axId val="1776458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bg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775559280"/>
        <c:crosses val="autoZero"/>
        <c:auto val="1"/>
        <c:lblAlgn val="ctr"/>
        <c:lblOffset val="100"/>
        <c:noMultiLvlLbl val="0"/>
      </c:catAx>
      <c:valAx>
        <c:axId val="177555928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776458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10000"/>
        </a:prstClr>
      </a:outerShdw>
    </a:effectLst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rgbClr val="41C77E"/>
                </a:gs>
                <a:gs pos="100000">
                  <a:srgbClr val="91DFB4"/>
                </a:gs>
              </a:gsLst>
              <a:lin ang="5400000" scaled="1"/>
            </a:gradFill>
            <a:ln>
              <a:noFill/>
            </a:ln>
            <a:effectLst/>
          </c:spPr>
          <c:invertIfNegative val="0"/>
          <c:dLbls>
            <c:numFmt formatCode="&quot;R$&quot;\ 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rgbClr val="32AC69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DESPESAS!$D$5:$O$5</c:f>
              <c:strCache>
                <c:ptCount val="12"/>
                <c:pt idx="0">
                  <c:v> JAN </c:v>
                </c:pt>
                <c:pt idx="1">
                  <c:v> FEV </c:v>
                </c:pt>
                <c:pt idx="2">
                  <c:v> MAR </c:v>
                </c:pt>
                <c:pt idx="3">
                  <c:v> ABR </c:v>
                </c:pt>
                <c:pt idx="4">
                  <c:v> MAI </c:v>
                </c:pt>
                <c:pt idx="5">
                  <c:v> JUN </c:v>
                </c:pt>
                <c:pt idx="6">
                  <c:v> JUL </c:v>
                </c:pt>
                <c:pt idx="7">
                  <c:v> AGO </c:v>
                </c:pt>
                <c:pt idx="8">
                  <c:v> SET </c:v>
                </c:pt>
                <c:pt idx="9">
                  <c:v> OUT </c:v>
                </c:pt>
                <c:pt idx="10">
                  <c:v> NOV </c:v>
                </c:pt>
                <c:pt idx="11">
                  <c:v> DEZ </c:v>
                </c:pt>
              </c:strCache>
            </c:strRef>
          </c:cat>
          <c:val>
            <c:numRef>
              <c:f>SUPORTE!$D$106:$O$106</c:f>
              <c:numCache>
                <c:formatCode>_("R$"* #,##0.0_);_("R$"* \(#,##0.0\);_("R$"*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310-4C0D-AE29-A53A4F90C32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441539983"/>
        <c:axId val="1721444111"/>
      </c:barChart>
      <c:catAx>
        <c:axId val="14415399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bg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721444111"/>
        <c:crosses val="autoZero"/>
        <c:auto val="1"/>
        <c:lblAlgn val="ctr"/>
        <c:lblOffset val="100"/>
        <c:noMultiLvlLbl val="0"/>
      </c:catAx>
      <c:valAx>
        <c:axId val="1721444111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R$&quot;\ #,##0.0" sourceLinked="0"/>
        <c:majorTickMark val="none"/>
        <c:minorTickMark val="none"/>
        <c:tickLblPos val="nextTo"/>
        <c:crossAx val="14415399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doughnutChart>
        <c:varyColors val="1"/>
        <c:ser>
          <c:idx val="0"/>
          <c:order val="0"/>
          <c:spPr>
            <a:ln w="57150">
              <a:solidFill>
                <a:sysClr val="window" lastClr="FFFFFF"/>
              </a:solidFill>
            </a:ln>
          </c:spPr>
          <c:dPt>
            <c:idx val="0"/>
            <c:bubble3D val="0"/>
            <c:spPr>
              <a:solidFill>
                <a:srgbClr val="41C77E"/>
              </a:solidFill>
              <a:ln w="57150">
                <a:solidFill>
                  <a:sysClr val="window" lastClr="FFFFFF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CA5-44E1-ABE1-19F0FD9099B0}"/>
              </c:ext>
            </c:extLst>
          </c:dPt>
          <c:dPt>
            <c:idx val="1"/>
            <c:bubble3D val="0"/>
            <c:spPr>
              <a:solidFill>
                <a:schemeClr val="bg1">
                  <a:lumMod val="75000"/>
                </a:schemeClr>
              </a:solidFill>
              <a:ln w="57150">
                <a:solidFill>
                  <a:sysClr val="window" lastClr="FFFFFF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CA5-44E1-ABE1-19F0FD9099B0}"/>
              </c:ext>
            </c:extLst>
          </c:dPt>
          <c:val>
            <c:numRef>
              <c:f>SUPORTE!$E$17:$E$18</c:f>
              <c:numCache>
                <c:formatCode>0%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CA5-44E1-ABE1-19F0FD909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90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90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2723004694835687E-2"/>
          <c:y val="5.3097345132743362E-2"/>
          <c:w val="0.69248826291079812"/>
          <c:h val="0.87020648967551617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32AC6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0EC-440A-AC11-7527C75C03F2}"/>
              </c:ext>
            </c:extLst>
          </c:dPt>
          <c:dPt>
            <c:idx val="1"/>
            <c:bubble3D val="0"/>
            <c:spPr>
              <a:solidFill>
                <a:srgbClr val="41C77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0EC-440A-AC11-7527C75C03F2}"/>
              </c:ext>
            </c:extLst>
          </c:dPt>
          <c:dPt>
            <c:idx val="2"/>
            <c:bubble3D val="0"/>
            <c:spPr>
              <a:solidFill>
                <a:srgbClr val="91DFB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0EC-440A-AC11-7527C75C03F2}"/>
              </c:ext>
            </c:extLst>
          </c:dPt>
          <c:dPt>
            <c:idx val="3"/>
            <c:bubble3D val="0"/>
            <c:spPr>
              <a:solidFill>
                <a:sysClr val="window" lastClr="FFFFFF">
                  <a:lumMod val="75000"/>
                </a:sys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21D1-4C0A-9E14-D8FCD9E5CD1C}"/>
              </c:ext>
            </c:extLst>
          </c:dPt>
          <c:cat>
            <c:strRef>
              <c:f>SUPORTE!$L$29:$L$32</c:f>
              <c:strCache>
                <c:ptCount val="4"/>
                <c:pt idx="0">
                  <c:v>SALÁRIO</c:v>
                </c:pt>
                <c:pt idx="1">
                  <c:v>IMÓVEIS</c:v>
                </c:pt>
                <c:pt idx="2">
                  <c:v>RENDA EXTRA</c:v>
                </c:pt>
                <c:pt idx="3">
                  <c:v>DEMAIS</c:v>
                </c:pt>
              </c:strCache>
            </c:strRef>
          </c:cat>
          <c:val>
            <c:numRef>
              <c:f>SUPORTE!$M$29:$M$32</c:f>
              <c:numCache>
                <c:formatCode>_("R$"* #,##0.0_);_("R$"* \(#,##0.0\);_("R$"*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0EC-440A-AC11-7527C75C03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FF482F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AA1-4575-ABBF-E0534AC52537}"/>
              </c:ext>
            </c:extLst>
          </c:dPt>
          <c:dPt>
            <c:idx val="1"/>
            <c:bubble3D val="0"/>
            <c:spPr>
              <a:solidFill>
                <a:srgbClr val="FF63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AA1-4575-ABBF-E0534AC52537}"/>
              </c:ext>
            </c:extLst>
          </c:dPt>
          <c:dPt>
            <c:idx val="2"/>
            <c:bubble3D val="0"/>
            <c:spPr>
              <a:solidFill>
                <a:srgbClr val="FF757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AA1-4575-ABBF-E0534AC52537}"/>
              </c:ext>
            </c:extLst>
          </c:dPt>
          <c:dPt>
            <c:idx val="3"/>
            <c:bubble3D val="0"/>
            <c:spPr>
              <a:solidFill>
                <a:sysClr val="window" lastClr="FFFFFF">
                  <a:lumMod val="75000"/>
                </a:sys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FAA1-4575-ABBF-E0534AC52537}"/>
              </c:ext>
            </c:extLst>
          </c:dPt>
          <c:cat>
            <c:strRef>
              <c:f>SUPORTE!$L$36:$L$39</c:f>
              <c:strCache>
                <c:ptCount val="4"/>
                <c:pt idx="0">
                  <c:v>MORADIA</c:v>
                </c:pt>
                <c:pt idx="1">
                  <c:v>TRANSPORTE</c:v>
                </c:pt>
                <c:pt idx="2">
                  <c:v>SAÚDE</c:v>
                </c:pt>
                <c:pt idx="3">
                  <c:v>DEMAIS</c:v>
                </c:pt>
              </c:strCache>
            </c:strRef>
          </c:cat>
          <c:val>
            <c:numRef>
              <c:f>SUPORTE!$M$36:$M$39</c:f>
              <c:numCache>
                <c:formatCode>_("R$"* #,##0.0_);_("R$"* \(#,##0.0\);_("R$"* "-"??_);_(@_)</c:formatCode>
                <c:ptCount val="4"/>
                <c:pt idx="0">
                  <c:v>500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AA1-4575-ABBF-E0534AC525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6731155414083877E-2"/>
          <c:y val="9.817509315249924E-2"/>
          <c:w val="0.93416546844687898"/>
          <c:h val="0.71118228199003231"/>
        </c:manualLayout>
      </c:layout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bg1">
                  <a:lumMod val="50000"/>
                </a:schemeClr>
              </a:solidFill>
              <a:prstDash val="sysDot"/>
              <a:round/>
            </a:ln>
            <a:effectLst/>
          </c:spPr>
          <c:marker>
            <c:symbol val="none"/>
          </c:marker>
          <c:dLbls>
            <c:spPr>
              <a:solidFill>
                <a:srgbClr val="F8F8F8">
                  <a:alpha val="49804"/>
                </a:srgb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DESPESAS!$D$5:$O$5</c:f>
              <c:strCache>
                <c:ptCount val="12"/>
                <c:pt idx="0">
                  <c:v> JAN </c:v>
                </c:pt>
                <c:pt idx="1">
                  <c:v> FEV </c:v>
                </c:pt>
                <c:pt idx="2">
                  <c:v> MAR </c:v>
                </c:pt>
                <c:pt idx="3">
                  <c:v> ABR </c:v>
                </c:pt>
                <c:pt idx="4">
                  <c:v> MAI </c:v>
                </c:pt>
                <c:pt idx="5">
                  <c:v> JUN </c:v>
                </c:pt>
                <c:pt idx="6">
                  <c:v> JUL </c:v>
                </c:pt>
                <c:pt idx="7">
                  <c:v> AGO </c:v>
                </c:pt>
                <c:pt idx="8">
                  <c:v> SET </c:v>
                </c:pt>
                <c:pt idx="9">
                  <c:v> OUT </c:v>
                </c:pt>
                <c:pt idx="10">
                  <c:v> NOV </c:v>
                </c:pt>
                <c:pt idx="11">
                  <c:v> DEZ </c:v>
                </c:pt>
              </c:strCache>
            </c:strRef>
          </c:cat>
          <c:val>
            <c:numRef>
              <c:f>SUPORTE!$D$77:$O$77</c:f>
              <c:numCache>
                <c:formatCode>_("R$"* #,##0.00_);_("R$"* \(#,##0.00\);_("R$"*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FB78-4789-9778-0D7E71D63734}"/>
            </c:ext>
          </c:extLst>
        </c:ser>
        <c:ser>
          <c:idx val="0"/>
          <c:order val="1"/>
          <c:spPr>
            <a:ln w="28575" cap="rnd">
              <a:solidFill>
                <a:srgbClr val="FF2F2F"/>
              </a:solidFill>
              <a:round/>
            </a:ln>
            <a:effectLst>
              <a:outerShdw blurRad="50800" dist="88900" dir="2700000" algn="tl" rotWithShape="0">
                <a:prstClr val="black">
                  <a:alpha val="40000"/>
                </a:prstClr>
              </a:outerShdw>
            </a:effectLst>
          </c:spPr>
          <c:marker>
            <c:symbol val="circle"/>
            <c:size val="6"/>
            <c:spPr>
              <a:solidFill>
                <a:srgbClr val="FF2F2F"/>
              </a:solidFill>
              <a:ln w="15875">
                <a:solidFill>
                  <a:srgbClr val="FF2F2F"/>
                </a:solidFill>
              </a:ln>
              <a:effectLst>
                <a:outerShdw blurRad="50800" dist="88900" dir="2700000" algn="tl" rotWithShape="0">
                  <a:prstClr val="black">
                    <a:alpha val="40000"/>
                  </a:prstClr>
                </a:outerShdw>
              </a:effectLst>
            </c:spPr>
          </c:marker>
          <c:dLbls>
            <c:numFmt formatCode="&quot;R$&quot;\ #,##0" sourceLinked="0"/>
            <c:spPr>
              <a:solidFill>
                <a:schemeClr val="bg1">
                  <a:alpha val="18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rgbClr val="C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DESPESAS!$D$5:$O$5</c:f>
              <c:strCache>
                <c:ptCount val="12"/>
                <c:pt idx="0">
                  <c:v> JAN </c:v>
                </c:pt>
                <c:pt idx="1">
                  <c:v> FEV </c:v>
                </c:pt>
                <c:pt idx="2">
                  <c:v> MAR </c:v>
                </c:pt>
                <c:pt idx="3">
                  <c:v> ABR </c:v>
                </c:pt>
                <c:pt idx="4">
                  <c:v> MAI </c:v>
                </c:pt>
                <c:pt idx="5">
                  <c:v> JUN </c:v>
                </c:pt>
                <c:pt idx="6">
                  <c:v> JUL </c:v>
                </c:pt>
                <c:pt idx="7">
                  <c:v> AGO </c:v>
                </c:pt>
                <c:pt idx="8">
                  <c:v> SET </c:v>
                </c:pt>
                <c:pt idx="9">
                  <c:v> OUT </c:v>
                </c:pt>
                <c:pt idx="10">
                  <c:v> NOV </c:v>
                </c:pt>
                <c:pt idx="11">
                  <c:v> DEZ </c:v>
                </c:pt>
              </c:strCache>
            </c:strRef>
          </c:cat>
          <c:val>
            <c:numRef>
              <c:f>DESPESAS!$D$106:$O$106</c:f>
              <c:numCache>
                <c:formatCode>_("R$"* #,##0.00_);_("R$"* \(#,##0.00\);_("R$"* "-"??_);_(@_)</c:formatCode>
                <c:ptCount val="12"/>
                <c:pt idx="0">
                  <c:v>500</c:v>
                </c:pt>
                <c:pt idx="1">
                  <c:v>600</c:v>
                </c:pt>
                <c:pt idx="2">
                  <c:v>1100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A95B-451A-9A5A-995AADDEF3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6458128"/>
        <c:axId val="1775559280"/>
      </c:lineChart>
      <c:catAx>
        <c:axId val="1776458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bg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775559280"/>
        <c:crosses val="autoZero"/>
        <c:auto val="1"/>
        <c:lblAlgn val="ctr"/>
        <c:lblOffset val="100"/>
        <c:noMultiLvlLbl val="0"/>
      </c:catAx>
      <c:valAx>
        <c:axId val="177555928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rgbClr val="FF7575">
                  <a:alpha val="32000"/>
                </a:srgb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rgbClr val="FF7575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776458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rgbClr val="FF2F2F"/>
                </a:gs>
                <a:gs pos="100000">
                  <a:srgbClr val="FE9666"/>
                </a:gs>
              </a:gsLst>
              <a:lin ang="5400000" scaled="1"/>
            </a:gradFill>
            <a:ln>
              <a:noFill/>
            </a:ln>
            <a:effectLst/>
          </c:spPr>
          <c:invertIfNegative val="0"/>
          <c:dLbls>
            <c:numFmt formatCode="&quot;R$&quot;\ 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rgbClr val="FF2F2F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DESPESAS!$D$5:$O$5</c:f>
              <c:strCache>
                <c:ptCount val="12"/>
                <c:pt idx="0">
                  <c:v> JAN </c:v>
                </c:pt>
                <c:pt idx="1">
                  <c:v> FEV </c:v>
                </c:pt>
                <c:pt idx="2">
                  <c:v> MAR </c:v>
                </c:pt>
                <c:pt idx="3">
                  <c:v> ABR </c:v>
                </c:pt>
                <c:pt idx="4">
                  <c:v> MAI </c:v>
                </c:pt>
                <c:pt idx="5">
                  <c:v> JUN </c:v>
                </c:pt>
                <c:pt idx="6">
                  <c:v> JUL </c:v>
                </c:pt>
                <c:pt idx="7">
                  <c:v> AGO </c:v>
                </c:pt>
                <c:pt idx="8">
                  <c:v> SET </c:v>
                </c:pt>
                <c:pt idx="9">
                  <c:v> OUT </c:v>
                </c:pt>
                <c:pt idx="10">
                  <c:v> NOV </c:v>
                </c:pt>
                <c:pt idx="11">
                  <c:v> DEZ </c:v>
                </c:pt>
              </c:strCache>
            </c:strRef>
          </c:cat>
          <c:val>
            <c:numRef>
              <c:f>SUPORTE!$D$82:$O$82</c:f>
              <c:numCache>
                <c:formatCode>_("R$"* #,##0.0_);_("R$"* \(#,##0.0\);_("R$"* "-"??_);_(@_)</c:formatCode>
                <c:ptCount val="12"/>
                <c:pt idx="0">
                  <c:v>500</c:v>
                </c:pt>
                <c:pt idx="1">
                  <c:v>600</c:v>
                </c:pt>
                <c:pt idx="2">
                  <c:v>800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7C-4287-A48C-B056A4E523F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441539983"/>
        <c:axId val="1721444111"/>
      </c:barChart>
      <c:catAx>
        <c:axId val="14415399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bg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721444111"/>
        <c:crosses val="autoZero"/>
        <c:auto val="1"/>
        <c:lblAlgn val="ctr"/>
        <c:lblOffset val="100"/>
        <c:noMultiLvlLbl val="0"/>
      </c:catAx>
      <c:valAx>
        <c:axId val="1721444111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R$&quot;\ #,##0.0" sourceLinked="0"/>
        <c:majorTickMark val="none"/>
        <c:minorTickMark val="none"/>
        <c:tickLblPos val="nextTo"/>
        <c:crossAx val="14415399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6731155414083877E-2"/>
          <c:y val="9.817509315249924E-2"/>
          <c:w val="0.93416546844687898"/>
          <c:h val="0.76503382845494594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rgbClr val="41C77E"/>
              </a:solidFill>
              <a:round/>
            </a:ln>
            <a:effectLst>
              <a:outerShdw blurRad="50800" dist="88900" dir="2700000" algn="tl" rotWithShape="0">
                <a:prstClr val="black">
                  <a:alpha val="40000"/>
                </a:prstClr>
              </a:outerShdw>
            </a:effectLst>
          </c:spPr>
          <c:marker>
            <c:symbol val="circle"/>
            <c:size val="6"/>
            <c:spPr>
              <a:solidFill>
                <a:srgbClr val="41C77E"/>
              </a:solidFill>
              <a:ln w="15875">
                <a:solidFill>
                  <a:srgbClr val="41C77E"/>
                </a:solidFill>
              </a:ln>
              <a:effectLst>
                <a:outerShdw blurRad="50800" dist="88900" dir="2700000" algn="tl" rotWithShape="0">
                  <a:prstClr val="black">
                    <a:alpha val="40000"/>
                  </a:prstClr>
                </a:outerShdw>
              </a:effectLst>
            </c:spPr>
          </c:marker>
          <c:dLbls>
            <c:numFmt formatCode="&quot;R$&quot;\ 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32AC69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RECEITAS!$D$5:$O$5</c:f>
              <c:strCache>
                <c:ptCount val="12"/>
                <c:pt idx="0">
                  <c:v> JAN </c:v>
                </c:pt>
                <c:pt idx="1">
                  <c:v> FEV </c:v>
                </c:pt>
                <c:pt idx="2">
                  <c:v> MAR </c:v>
                </c:pt>
                <c:pt idx="3">
                  <c:v> ABR </c:v>
                </c:pt>
                <c:pt idx="4">
                  <c:v> MAI </c:v>
                </c:pt>
                <c:pt idx="5">
                  <c:v> JUN </c:v>
                </c:pt>
                <c:pt idx="6">
                  <c:v> JUL </c:v>
                </c:pt>
                <c:pt idx="7">
                  <c:v> AGO </c:v>
                </c:pt>
                <c:pt idx="8">
                  <c:v> SET </c:v>
                </c:pt>
                <c:pt idx="9">
                  <c:v> OUT </c:v>
                </c:pt>
                <c:pt idx="10">
                  <c:v> NOV </c:v>
                </c:pt>
                <c:pt idx="11">
                  <c:v> DEZ </c:v>
                </c:pt>
              </c:strCache>
            </c:strRef>
          </c:cat>
          <c:val>
            <c:numRef>
              <c:f>RECEITAS!$D$27:$O$27</c:f>
              <c:numCache>
                <c:formatCode>_("R$"* #,##0.00_);_("R$"* \(#,##0.00\);_("R$"*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D-94FB-4CA4-8FEB-04719C3BE4AB}"/>
            </c:ext>
          </c:extLst>
        </c:ser>
        <c:ser>
          <c:idx val="1"/>
          <c:order val="1"/>
          <c:spPr>
            <a:ln w="28575" cap="rnd">
              <a:solidFill>
                <a:schemeClr val="bg1">
                  <a:lumMod val="65000"/>
                </a:schemeClr>
              </a:solidFill>
              <a:prstDash val="sysDot"/>
              <a:round/>
            </a:ln>
            <a:effectLst/>
          </c:spPr>
          <c:marker>
            <c:symbol val="none"/>
          </c:marker>
          <c:dLbls>
            <c:spPr>
              <a:solidFill>
                <a:srgbClr val="FFFFFF">
                  <a:alpha val="50196"/>
                </a:srgb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RECEITAS!$D$5:$O$5</c:f>
              <c:strCache>
                <c:ptCount val="12"/>
                <c:pt idx="0">
                  <c:v> JAN </c:v>
                </c:pt>
                <c:pt idx="1">
                  <c:v> FEV </c:v>
                </c:pt>
                <c:pt idx="2">
                  <c:v> MAR </c:v>
                </c:pt>
                <c:pt idx="3">
                  <c:v> ABR </c:v>
                </c:pt>
                <c:pt idx="4">
                  <c:v> MAI </c:v>
                </c:pt>
                <c:pt idx="5">
                  <c:v> JUN </c:v>
                </c:pt>
                <c:pt idx="6">
                  <c:v> JUL </c:v>
                </c:pt>
                <c:pt idx="7">
                  <c:v> AGO </c:v>
                </c:pt>
                <c:pt idx="8">
                  <c:v> SET </c:v>
                </c:pt>
                <c:pt idx="9">
                  <c:v> OUT </c:v>
                </c:pt>
                <c:pt idx="10">
                  <c:v> NOV </c:v>
                </c:pt>
                <c:pt idx="11">
                  <c:v> DEZ </c:v>
                </c:pt>
              </c:strCache>
            </c:strRef>
          </c:cat>
          <c:val>
            <c:numRef>
              <c:f>SUPORTE!$D$101:$O$101</c:f>
              <c:numCache>
                <c:formatCode>_("R$"* #,##0.00_);_("R$"* \(#,##0.00\);_("R$"*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C-94FB-4CA4-8FEB-04719C3BE4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76458128"/>
        <c:axId val="1775559280"/>
      </c:lineChart>
      <c:catAx>
        <c:axId val="1776458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bg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775559280"/>
        <c:crosses val="autoZero"/>
        <c:auto val="1"/>
        <c:lblAlgn val="ctr"/>
        <c:lblOffset val="100"/>
        <c:noMultiLvlLbl val="0"/>
      </c:catAx>
      <c:valAx>
        <c:axId val="177555928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rgbClr val="FF7575">
                  <a:alpha val="32000"/>
                </a:srgb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rgbClr val="41C77E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776458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Style="combo" dx="22" fmlaLink="SUPORTE!$H$16" fmlaRange="MESES" noThreeD="1" sel="1" val="0"/>
</file>

<file path=xl/ctrlProps/ctrlProp2.xml><?xml version="1.0" encoding="utf-8"?>
<formControlPr xmlns="http://schemas.microsoft.com/office/spreadsheetml/2009/9/main" objectType="Drop" dropStyle="combo" dx="22" fmlaLink="SUPORTE!$C$27" fmlaRange="SUPORTE!$B$47:$B$58" noThreeD="1" sel="1" val="0"/>
</file>

<file path=xl/ctrlProps/ctrlProp3.xml><?xml version="1.0" encoding="utf-8"?>
<formControlPr xmlns="http://schemas.microsoft.com/office/spreadsheetml/2009/9/main" objectType="Drop" dropStyle="combo" dx="22" fmlaLink="SUPORTE!$C$75" fmlaRange="SUPORTE!$D$47:$D$54" noThreeD="1" sel="2" val="0"/>
</file>

<file path=xl/ctrlProps/ctrlProp4.xml><?xml version="1.0" encoding="utf-8"?>
<formControlPr xmlns="http://schemas.microsoft.com/office/spreadsheetml/2009/9/main" objectType="Drop" dropStyle="combo" dx="22" fmlaLink="SUPORTE!$C$82" fmlaRange="DESPESAS!$B$6:$B$105" noThreeD="1" sel="1" val="0"/>
</file>

<file path=xl/ctrlProps/ctrlProp5.xml><?xml version="1.0" encoding="utf-8"?>
<formControlPr xmlns="http://schemas.microsoft.com/office/spreadsheetml/2009/9/main" objectType="Drop" dropStyle="combo" dx="22" fmlaLink="SUPORTE!$C$99" fmlaRange="SUPORTE!$F$47:$F$51" noThreeD="1" sel="1" val="0"/>
</file>

<file path=xl/ctrlProps/ctrlProp6.xml><?xml version="1.0" encoding="utf-8"?>
<formControlPr xmlns="http://schemas.microsoft.com/office/spreadsheetml/2009/9/main" objectType="Drop" dropStyle="combo" dx="22" fmlaLink="SUPORTE!$C$106" fmlaRange="RECEITAS!$B$6:$B$26" noThreeD="1" sel="3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DASHBOARD!A1"/><Relationship Id="rId13" Type="http://schemas.openxmlformats.org/officeDocument/2006/relationships/image" Target="../media/image8.png"/><Relationship Id="rId3" Type="http://schemas.openxmlformats.org/officeDocument/2006/relationships/image" Target="../media/image2.png"/><Relationship Id="rId7" Type="http://schemas.openxmlformats.org/officeDocument/2006/relationships/image" Target="../media/image4.png"/><Relationship Id="rId12" Type="http://schemas.openxmlformats.org/officeDocument/2006/relationships/image" Target="../media/image7.png"/><Relationship Id="rId2" Type="http://schemas.openxmlformats.org/officeDocument/2006/relationships/hyperlink" Target="#MODELO!A1"/><Relationship Id="rId1" Type="http://schemas.openxmlformats.org/officeDocument/2006/relationships/image" Target="../media/image1.png"/><Relationship Id="rId6" Type="http://schemas.openxmlformats.org/officeDocument/2006/relationships/hyperlink" Target="#RECEITAS!A1"/><Relationship Id="rId11" Type="http://schemas.openxmlformats.org/officeDocument/2006/relationships/hyperlink" Target="https://planorcamentopessoal.zeplanilha.com" TargetMode="External"/><Relationship Id="rId5" Type="http://schemas.openxmlformats.org/officeDocument/2006/relationships/image" Target="../media/image3.png"/><Relationship Id="rId10" Type="http://schemas.openxmlformats.org/officeDocument/2006/relationships/image" Target="../media/image6.png"/><Relationship Id="rId4" Type="http://schemas.openxmlformats.org/officeDocument/2006/relationships/hyperlink" Target="#DESPESAS!A1"/><Relationship Id="rId9" Type="http://schemas.openxmlformats.org/officeDocument/2006/relationships/image" Target="../media/image5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2" Type="http://schemas.openxmlformats.org/officeDocument/2006/relationships/image" Target="../media/image9.png"/><Relationship Id="rId1" Type="http://schemas.openxmlformats.org/officeDocument/2006/relationships/image" Target="../media/image6.png"/><Relationship Id="rId5" Type="http://schemas.openxmlformats.org/officeDocument/2006/relationships/image" Target="../media/image11.png"/><Relationship Id="rId4" Type="http://schemas.openxmlformats.org/officeDocument/2006/relationships/hyperlink" Target="#INDEX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'ANALISE MENSAL'!A1"/><Relationship Id="rId13" Type="http://schemas.openxmlformats.org/officeDocument/2006/relationships/image" Target="../media/image18.png"/><Relationship Id="rId18" Type="http://schemas.openxmlformats.org/officeDocument/2006/relationships/image" Target="../media/image21.emf"/><Relationship Id="rId26" Type="http://schemas.openxmlformats.org/officeDocument/2006/relationships/image" Target="../media/image27.png"/><Relationship Id="rId3" Type="http://schemas.openxmlformats.org/officeDocument/2006/relationships/image" Target="../media/image13.png"/><Relationship Id="rId21" Type="http://schemas.openxmlformats.org/officeDocument/2006/relationships/image" Target="../media/image24.png"/><Relationship Id="rId7" Type="http://schemas.openxmlformats.org/officeDocument/2006/relationships/image" Target="../media/image15.png"/><Relationship Id="rId12" Type="http://schemas.openxmlformats.org/officeDocument/2006/relationships/hyperlink" Target="#'ANALISE RECEITA'!A1"/><Relationship Id="rId17" Type="http://schemas.openxmlformats.org/officeDocument/2006/relationships/image" Target="../media/image20.emf"/><Relationship Id="rId25" Type="http://schemas.openxmlformats.org/officeDocument/2006/relationships/image" Target="../media/image26.png"/><Relationship Id="rId2" Type="http://schemas.openxmlformats.org/officeDocument/2006/relationships/chart" Target="../charts/chart1.xml"/><Relationship Id="rId16" Type="http://schemas.openxmlformats.org/officeDocument/2006/relationships/chart" Target="../charts/chart2.xml"/><Relationship Id="rId20" Type="http://schemas.openxmlformats.org/officeDocument/2006/relationships/image" Target="../media/image23.png"/><Relationship Id="rId29" Type="http://schemas.openxmlformats.org/officeDocument/2006/relationships/hyperlink" Target="https://planorcamentopessoal.zeplanilha.com" TargetMode="External"/><Relationship Id="rId1" Type="http://schemas.openxmlformats.org/officeDocument/2006/relationships/image" Target="../media/image12.png"/><Relationship Id="rId6" Type="http://schemas.openxmlformats.org/officeDocument/2006/relationships/hyperlink" Target="#RECEITAS!A1"/><Relationship Id="rId11" Type="http://schemas.openxmlformats.org/officeDocument/2006/relationships/image" Target="../media/image17.png"/><Relationship Id="rId24" Type="http://schemas.openxmlformats.org/officeDocument/2006/relationships/chart" Target="../charts/chart4.xml"/><Relationship Id="rId5" Type="http://schemas.openxmlformats.org/officeDocument/2006/relationships/image" Target="../media/image14.png"/><Relationship Id="rId15" Type="http://schemas.openxmlformats.org/officeDocument/2006/relationships/image" Target="../media/image19.png"/><Relationship Id="rId23" Type="http://schemas.openxmlformats.org/officeDocument/2006/relationships/chart" Target="../charts/chart3.xml"/><Relationship Id="rId28" Type="http://schemas.openxmlformats.org/officeDocument/2006/relationships/image" Target="../media/image29.png"/><Relationship Id="rId10" Type="http://schemas.openxmlformats.org/officeDocument/2006/relationships/hyperlink" Target="#'ANALISE DESPESA'!A1"/><Relationship Id="rId19" Type="http://schemas.openxmlformats.org/officeDocument/2006/relationships/image" Target="../media/image22.png"/><Relationship Id="rId4" Type="http://schemas.openxmlformats.org/officeDocument/2006/relationships/hyperlink" Target="#DESPESAS!A1"/><Relationship Id="rId9" Type="http://schemas.openxmlformats.org/officeDocument/2006/relationships/image" Target="../media/image16.png"/><Relationship Id="rId14" Type="http://schemas.openxmlformats.org/officeDocument/2006/relationships/hyperlink" Target="#INDEX!A1"/><Relationship Id="rId22" Type="http://schemas.openxmlformats.org/officeDocument/2006/relationships/image" Target="../media/image25.emf"/><Relationship Id="rId27" Type="http://schemas.openxmlformats.org/officeDocument/2006/relationships/image" Target="../media/image28.png"/><Relationship Id="rId30" Type="http://schemas.openxmlformats.org/officeDocument/2006/relationships/image" Target="../media/image30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'ANALISE DESPESA'!A1"/><Relationship Id="rId13" Type="http://schemas.openxmlformats.org/officeDocument/2006/relationships/image" Target="../media/image19.png"/><Relationship Id="rId3" Type="http://schemas.openxmlformats.org/officeDocument/2006/relationships/image" Target="../media/image14.png"/><Relationship Id="rId7" Type="http://schemas.openxmlformats.org/officeDocument/2006/relationships/image" Target="../media/image16.png"/><Relationship Id="rId12" Type="http://schemas.openxmlformats.org/officeDocument/2006/relationships/hyperlink" Target="#INDEX!A1"/><Relationship Id="rId17" Type="http://schemas.openxmlformats.org/officeDocument/2006/relationships/hyperlink" Target="https://loja.zeplanilha.com/controle-de-orcamento-pessoal" TargetMode="External"/><Relationship Id="rId2" Type="http://schemas.openxmlformats.org/officeDocument/2006/relationships/image" Target="../media/image13.png"/><Relationship Id="rId16" Type="http://schemas.openxmlformats.org/officeDocument/2006/relationships/image" Target="../media/image35.png"/><Relationship Id="rId1" Type="http://schemas.openxmlformats.org/officeDocument/2006/relationships/hyperlink" Target="#DASHBOARD!A1"/><Relationship Id="rId6" Type="http://schemas.openxmlformats.org/officeDocument/2006/relationships/hyperlink" Target="#'ANALISE MENSAL'!A1"/><Relationship Id="rId11" Type="http://schemas.openxmlformats.org/officeDocument/2006/relationships/image" Target="../media/image18.png"/><Relationship Id="rId5" Type="http://schemas.openxmlformats.org/officeDocument/2006/relationships/image" Target="../media/image15.png"/><Relationship Id="rId15" Type="http://schemas.openxmlformats.org/officeDocument/2006/relationships/image" Target="../media/image34.png"/><Relationship Id="rId10" Type="http://schemas.openxmlformats.org/officeDocument/2006/relationships/hyperlink" Target="#'ANALISE RECEITA'!A1"/><Relationship Id="rId4" Type="http://schemas.openxmlformats.org/officeDocument/2006/relationships/hyperlink" Target="#RECEITAS!A1"/><Relationship Id="rId9" Type="http://schemas.openxmlformats.org/officeDocument/2006/relationships/image" Target="../media/image17.png"/><Relationship Id="rId14" Type="http://schemas.openxmlformats.org/officeDocument/2006/relationships/hyperlink" Target="https://planorcamentopessoal.zeplanilha.com" TargetMode="Externa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'ANALISE DESPESA'!A1"/><Relationship Id="rId13" Type="http://schemas.openxmlformats.org/officeDocument/2006/relationships/image" Target="../media/image19.png"/><Relationship Id="rId3" Type="http://schemas.openxmlformats.org/officeDocument/2006/relationships/hyperlink" Target="#DESPESAS!A1"/><Relationship Id="rId7" Type="http://schemas.openxmlformats.org/officeDocument/2006/relationships/image" Target="../media/image16.png"/><Relationship Id="rId12" Type="http://schemas.openxmlformats.org/officeDocument/2006/relationships/hyperlink" Target="#INDEX!A1"/><Relationship Id="rId2" Type="http://schemas.openxmlformats.org/officeDocument/2006/relationships/image" Target="../media/image13.png"/><Relationship Id="rId1" Type="http://schemas.openxmlformats.org/officeDocument/2006/relationships/hyperlink" Target="#DASHBOARD!A1"/><Relationship Id="rId6" Type="http://schemas.openxmlformats.org/officeDocument/2006/relationships/hyperlink" Target="#'ANALISE MENSAL'!A1"/><Relationship Id="rId11" Type="http://schemas.openxmlformats.org/officeDocument/2006/relationships/image" Target="../media/image18.png"/><Relationship Id="rId5" Type="http://schemas.openxmlformats.org/officeDocument/2006/relationships/image" Target="../media/image15.png"/><Relationship Id="rId15" Type="http://schemas.openxmlformats.org/officeDocument/2006/relationships/image" Target="../media/image34.png"/><Relationship Id="rId10" Type="http://schemas.openxmlformats.org/officeDocument/2006/relationships/hyperlink" Target="#'ANALISE RECEITA'!A1"/><Relationship Id="rId4" Type="http://schemas.openxmlformats.org/officeDocument/2006/relationships/image" Target="../media/image14.png"/><Relationship Id="rId9" Type="http://schemas.openxmlformats.org/officeDocument/2006/relationships/image" Target="../media/image17.png"/><Relationship Id="rId14" Type="http://schemas.openxmlformats.org/officeDocument/2006/relationships/hyperlink" Target="https://planorcamentopessoal.zeplanilha.com" TargetMode="Externa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16.png"/><Relationship Id="rId13" Type="http://schemas.openxmlformats.org/officeDocument/2006/relationships/hyperlink" Target="#INDEX!A1"/><Relationship Id="rId18" Type="http://schemas.openxmlformats.org/officeDocument/2006/relationships/image" Target="../media/image22.png"/><Relationship Id="rId3" Type="http://schemas.openxmlformats.org/officeDocument/2006/relationships/hyperlink" Target="#DESPESAS!A1"/><Relationship Id="rId21" Type="http://schemas.openxmlformats.org/officeDocument/2006/relationships/hyperlink" Target="https://planorcamentopessoal.zeplanilha.com" TargetMode="External"/><Relationship Id="rId7" Type="http://schemas.openxmlformats.org/officeDocument/2006/relationships/hyperlink" Target="#'ANALISE MENSAL'!A1"/><Relationship Id="rId12" Type="http://schemas.openxmlformats.org/officeDocument/2006/relationships/image" Target="../media/image18.png"/><Relationship Id="rId17" Type="http://schemas.openxmlformats.org/officeDocument/2006/relationships/image" Target="../media/image24.png"/><Relationship Id="rId2" Type="http://schemas.openxmlformats.org/officeDocument/2006/relationships/image" Target="../media/image13.png"/><Relationship Id="rId16" Type="http://schemas.openxmlformats.org/officeDocument/2006/relationships/image" Target="../media/image23.png"/><Relationship Id="rId20" Type="http://schemas.openxmlformats.org/officeDocument/2006/relationships/chart" Target="../charts/chart6.xml"/><Relationship Id="rId1" Type="http://schemas.openxmlformats.org/officeDocument/2006/relationships/hyperlink" Target="#DASHBOARD!A1"/><Relationship Id="rId6" Type="http://schemas.openxmlformats.org/officeDocument/2006/relationships/image" Target="../media/image15.png"/><Relationship Id="rId11" Type="http://schemas.openxmlformats.org/officeDocument/2006/relationships/hyperlink" Target="#'ANALISE RECEITA'!A1"/><Relationship Id="rId5" Type="http://schemas.openxmlformats.org/officeDocument/2006/relationships/hyperlink" Target="#RECEITAS!A1"/><Relationship Id="rId15" Type="http://schemas.openxmlformats.org/officeDocument/2006/relationships/chart" Target="../charts/chart5.xml"/><Relationship Id="rId10" Type="http://schemas.openxmlformats.org/officeDocument/2006/relationships/image" Target="../media/image17.png"/><Relationship Id="rId19" Type="http://schemas.openxmlformats.org/officeDocument/2006/relationships/image" Target="../media/image29.png"/><Relationship Id="rId4" Type="http://schemas.openxmlformats.org/officeDocument/2006/relationships/image" Target="../media/image14.png"/><Relationship Id="rId9" Type="http://schemas.openxmlformats.org/officeDocument/2006/relationships/hyperlink" Target="#'ANALISE DESPESA'!A1"/><Relationship Id="rId14" Type="http://schemas.openxmlformats.org/officeDocument/2006/relationships/image" Target="../media/image19.png"/><Relationship Id="rId22" Type="http://schemas.openxmlformats.org/officeDocument/2006/relationships/image" Target="../media/image30.png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image" Target="../media/image16.png"/><Relationship Id="rId13" Type="http://schemas.openxmlformats.org/officeDocument/2006/relationships/image" Target="../media/image19.png"/><Relationship Id="rId18" Type="http://schemas.openxmlformats.org/officeDocument/2006/relationships/chart" Target="../charts/chart8.xml"/><Relationship Id="rId3" Type="http://schemas.openxmlformats.org/officeDocument/2006/relationships/hyperlink" Target="#DESPESAS!A1"/><Relationship Id="rId7" Type="http://schemas.openxmlformats.org/officeDocument/2006/relationships/hyperlink" Target="#'ANALISE MENSAL'!A1"/><Relationship Id="rId12" Type="http://schemas.openxmlformats.org/officeDocument/2006/relationships/hyperlink" Target="#INDEX!A1"/><Relationship Id="rId17" Type="http://schemas.openxmlformats.org/officeDocument/2006/relationships/chart" Target="../charts/chart7.xml"/><Relationship Id="rId2" Type="http://schemas.openxmlformats.org/officeDocument/2006/relationships/image" Target="../media/image13.png"/><Relationship Id="rId16" Type="http://schemas.openxmlformats.org/officeDocument/2006/relationships/image" Target="../media/image38.png"/><Relationship Id="rId20" Type="http://schemas.openxmlformats.org/officeDocument/2006/relationships/image" Target="../media/image30.png"/><Relationship Id="rId1" Type="http://schemas.openxmlformats.org/officeDocument/2006/relationships/hyperlink" Target="#DASHBOARD!A1"/><Relationship Id="rId6" Type="http://schemas.openxmlformats.org/officeDocument/2006/relationships/image" Target="../media/image15.png"/><Relationship Id="rId11" Type="http://schemas.openxmlformats.org/officeDocument/2006/relationships/image" Target="../media/image18.png"/><Relationship Id="rId5" Type="http://schemas.openxmlformats.org/officeDocument/2006/relationships/hyperlink" Target="#RECEITAS!A1"/><Relationship Id="rId15" Type="http://schemas.openxmlformats.org/officeDocument/2006/relationships/image" Target="../media/image37.png"/><Relationship Id="rId10" Type="http://schemas.openxmlformats.org/officeDocument/2006/relationships/hyperlink" Target="#'ANALISE RECEITA'!A1"/><Relationship Id="rId19" Type="http://schemas.openxmlformats.org/officeDocument/2006/relationships/hyperlink" Target="https://planorcamentopessoal.zeplanilha.com" TargetMode="External"/><Relationship Id="rId4" Type="http://schemas.openxmlformats.org/officeDocument/2006/relationships/image" Target="../media/image14.png"/><Relationship Id="rId9" Type="http://schemas.openxmlformats.org/officeDocument/2006/relationships/image" Target="../media/image17.png"/><Relationship Id="rId14" Type="http://schemas.openxmlformats.org/officeDocument/2006/relationships/image" Target="../media/image36.png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6.png"/><Relationship Id="rId13" Type="http://schemas.openxmlformats.org/officeDocument/2006/relationships/image" Target="../media/image19.png"/><Relationship Id="rId18" Type="http://schemas.openxmlformats.org/officeDocument/2006/relationships/chart" Target="../charts/chart10.xml"/><Relationship Id="rId3" Type="http://schemas.openxmlformats.org/officeDocument/2006/relationships/hyperlink" Target="#DESPESAS!A1"/><Relationship Id="rId7" Type="http://schemas.openxmlformats.org/officeDocument/2006/relationships/hyperlink" Target="#'ANALISE MENSAL'!A1"/><Relationship Id="rId12" Type="http://schemas.openxmlformats.org/officeDocument/2006/relationships/hyperlink" Target="#INDEX!A1"/><Relationship Id="rId17" Type="http://schemas.openxmlformats.org/officeDocument/2006/relationships/chart" Target="../charts/chart9.xml"/><Relationship Id="rId2" Type="http://schemas.openxmlformats.org/officeDocument/2006/relationships/image" Target="../media/image13.png"/><Relationship Id="rId16" Type="http://schemas.openxmlformats.org/officeDocument/2006/relationships/image" Target="../media/image38.png"/><Relationship Id="rId20" Type="http://schemas.openxmlformats.org/officeDocument/2006/relationships/image" Target="../media/image30.png"/><Relationship Id="rId1" Type="http://schemas.openxmlformats.org/officeDocument/2006/relationships/hyperlink" Target="#DASHBOARD!A1"/><Relationship Id="rId6" Type="http://schemas.openxmlformats.org/officeDocument/2006/relationships/image" Target="../media/image15.png"/><Relationship Id="rId11" Type="http://schemas.openxmlformats.org/officeDocument/2006/relationships/image" Target="../media/image18.png"/><Relationship Id="rId5" Type="http://schemas.openxmlformats.org/officeDocument/2006/relationships/hyperlink" Target="#RECEITAS!A1"/><Relationship Id="rId15" Type="http://schemas.openxmlformats.org/officeDocument/2006/relationships/image" Target="../media/image37.png"/><Relationship Id="rId10" Type="http://schemas.openxmlformats.org/officeDocument/2006/relationships/image" Target="../media/image17.png"/><Relationship Id="rId19" Type="http://schemas.openxmlformats.org/officeDocument/2006/relationships/hyperlink" Target="https://planorcamentopessoal.zeplanilha.com" TargetMode="External"/><Relationship Id="rId4" Type="http://schemas.openxmlformats.org/officeDocument/2006/relationships/image" Target="../media/image14.png"/><Relationship Id="rId9" Type="http://schemas.openxmlformats.org/officeDocument/2006/relationships/hyperlink" Target="#'ANALISE DESPESA'!A1"/><Relationship Id="rId14" Type="http://schemas.openxmlformats.org/officeDocument/2006/relationships/image" Target="../media/image36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3.emf"/><Relationship Id="rId2" Type="http://schemas.openxmlformats.org/officeDocument/2006/relationships/image" Target="../media/image32.emf"/><Relationship Id="rId1" Type="http://schemas.openxmlformats.org/officeDocument/2006/relationships/image" Target="../media/image3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295275</xdr:colOff>
      <xdr:row>5</xdr:row>
      <xdr:rowOff>9525</xdr:rowOff>
    </xdr:from>
    <xdr:to>
      <xdr:col>7</xdr:col>
      <xdr:colOff>247650</xdr:colOff>
      <xdr:row>18</xdr:row>
      <xdr:rowOff>104775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275" y="962025"/>
          <a:ext cx="3810000" cy="2533650"/>
        </a:xfrm>
        <a:prstGeom prst="rect">
          <a:avLst/>
        </a:prstGeom>
      </xdr:spPr>
    </xdr:pic>
    <xdr:clientData/>
  </xdr:twoCellAnchor>
  <xdr:twoCellAnchor>
    <xdr:from>
      <xdr:col>16</xdr:col>
      <xdr:colOff>326184</xdr:colOff>
      <xdr:row>29</xdr:row>
      <xdr:rowOff>28576</xdr:rowOff>
    </xdr:from>
    <xdr:to>
      <xdr:col>17</xdr:col>
      <xdr:colOff>426289</xdr:colOff>
      <xdr:row>31</xdr:row>
      <xdr:rowOff>152400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pSpPr/>
      </xdr:nvGrpSpPr>
      <xdr:grpSpPr>
        <a:xfrm>
          <a:off x="10394109" y="5762626"/>
          <a:ext cx="862105" cy="504824"/>
          <a:chOff x="10632234" y="4838701"/>
          <a:chExt cx="862105" cy="504824"/>
        </a:xfrm>
      </xdr:grpSpPr>
      <xdr:sp macro="" textlink="">
        <xdr:nvSpPr>
          <xdr:cNvPr id="25" name="Retângulo 24">
            <a:extLst>
              <a:ext uri="{FF2B5EF4-FFF2-40B4-BE49-F238E27FC236}">
                <a16:creationId xmlns:a16="http://schemas.microsoft.com/office/drawing/2014/main" id="{00000000-0008-0000-0000-000019000000}"/>
              </a:ext>
            </a:extLst>
          </xdr:cNvPr>
          <xdr:cNvSpPr/>
        </xdr:nvSpPr>
        <xdr:spPr>
          <a:xfrm rot="2700000" flipV="1">
            <a:off x="10896599" y="4745785"/>
            <a:ext cx="333375" cy="862105"/>
          </a:xfrm>
          <a:prstGeom prst="rect">
            <a:avLst/>
          </a:prstGeom>
          <a:solidFill>
            <a:schemeClr val="bg1">
              <a:lumMod val="85000"/>
            </a:schemeClr>
          </a:solidFill>
          <a:ln>
            <a:noFill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9" name="Fluxograma: Atraso 18">
            <a:extLst>
              <a:ext uri="{FF2B5EF4-FFF2-40B4-BE49-F238E27FC236}">
                <a16:creationId xmlns:a16="http://schemas.microsoft.com/office/drawing/2014/main" id="{00000000-0008-0000-0000-000013000000}"/>
              </a:ext>
            </a:extLst>
          </xdr:cNvPr>
          <xdr:cNvSpPr/>
        </xdr:nvSpPr>
        <xdr:spPr>
          <a:xfrm rot="2700000" flipV="1">
            <a:off x="10715627" y="4800601"/>
            <a:ext cx="333375" cy="409575"/>
          </a:xfrm>
          <a:prstGeom prst="flowChartDelay">
            <a:avLst/>
          </a:prstGeom>
          <a:solidFill>
            <a:schemeClr val="bg1"/>
          </a:solidFill>
          <a:ln>
            <a:noFill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</xdr:grpSp>
    <xdr:clientData/>
  </xdr:twoCellAnchor>
  <xdr:twoCellAnchor>
    <xdr:from>
      <xdr:col>7</xdr:col>
      <xdr:colOff>457200</xdr:colOff>
      <xdr:row>28</xdr:row>
      <xdr:rowOff>135686</xdr:rowOff>
    </xdr:from>
    <xdr:to>
      <xdr:col>10</xdr:col>
      <xdr:colOff>19049</xdr:colOff>
      <xdr:row>33</xdr:row>
      <xdr:rowOff>45291</xdr:rowOff>
    </xdr:to>
    <xdr:grpSp>
      <xdr:nvGrpSpPr>
        <xdr:cNvPr id="26" name="Agrupar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GrpSpPr/>
      </xdr:nvGrpSpPr>
      <xdr:grpSpPr>
        <a:xfrm rot="5400000">
          <a:off x="4136184" y="5857877"/>
          <a:ext cx="862105" cy="504824"/>
          <a:chOff x="10632234" y="4838701"/>
          <a:chExt cx="862105" cy="504824"/>
        </a:xfrm>
      </xdr:grpSpPr>
      <xdr:sp macro="" textlink="">
        <xdr:nvSpPr>
          <xdr:cNvPr id="27" name="Retângulo 26">
            <a:extLst>
              <a:ext uri="{FF2B5EF4-FFF2-40B4-BE49-F238E27FC236}">
                <a16:creationId xmlns:a16="http://schemas.microsoft.com/office/drawing/2014/main" id="{00000000-0008-0000-0000-00001B000000}"/>
              </a:ext>
            </a:extLst>
          </xdr:cNvPr>
          <xdr:cNvSpPr/>
        </xdr:nvSpPr>
        <xdr:spPr>
          <a:xfrm rot="2700000" flipV="1">
            <a:off x="10896599" y="4745785"/>
            <a:ext cx="333375" cy="862105"/>
          </a:xfrm>
          <a:prstGeom prst="rect">
            <a:avLst/>
          </a:prstGeom>
          <a:solidFill>
            <a:schemeClr val="bg1">
              <a:lumMod val="85000"/>
            </a:schemeClr>
          </a:solidFill>
          <a:ln>
            <a:noFill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8" name="Fluxograma: Atraso 27">
            <a:extLst>
              <a:ext uri="{FF2B5EF4-FFF2-40B4-BE49-F238E27FC236}">
                <a16:creationId xmlns:a16="http://schemas.microsoft.com/office/drawing/2014/main" id="{00000000-0008-0000-0000-00001C000000}"/>
              </a:ext>
            </a:extLst>
          </xdr:cNvPr>
          <xdr:cNvSpPr/>
        </xdr:nvSpPr>
        <xdr:spPr>
          <a:xfrm rot="2700000" flipV="1">
            <a:off x="10715627" y="4800601"/>
            <a:ext cx="333375" cy="409575"/>
          </a:xfrm>
          <a:prstGeom prst="flowChartDelay">
            <a:avLst/>
          </a:prstGeom>
          <a:solidFill>
            <a:schemeClr val="bg1"/>
          </a:solidFill>
          <a:ln>
            <a:noFill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>
              <a:solidFill>
                <a:schemeClr val="tx1">
                  <a:lumMod val="50000"/>
                  <a:lumOff val="50000"/>
                </a:schemeClr>
              </a:solidFill>
            </a:endParaRPr>
          </a:p>
        </xdr:txBody>
      </xdr:sp>
    </xdr:grpSp>
    <xdr:clientData/>
  </xdr:twoCellAnchor>
  <xdr:twoCellAnchor>
    <xdr:from>
      <xdr:col>7</xdr:col>
      <xdr:colOff>183309</xdr:colOff>
      <xdr:row>1</xdr:row>
      <xdr:rowOff>38101</xdr:rowOff>
    </xdr:from>
    <xdr:to>
      <xdr:col>10</xdr:col>
      <xdr:colOff>102439</xdr:colOff>
      <xdr:row>3</xdr:row>
      <xdr:rowOff>161925</xdr:rowOff>
    </xdr:to>
    <xdr:grpSp>
      <xdr:nvGrpSpPr>
        <xdr:cNvPr id="29" name="Agrupar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GrpSpPr/>
      </xdr:nvGrpSpPr>
      <xdr:grpSpPr>
        <a:xfrm rot="10800000">
          <a:off x="4040934" y="228601"/>
          <a:ext cx="862105" cy="504824"/>
          <a:chOff x="10632234" y="4838701"/>
          <a:chExt cx="862105" cy="504824"/>
        </a:xfrm>
      </xdr:grpSpPr>
      <xdr:sp macro="" textlink="">
        <xdr:nvSpPr>
          <xdr:cNvPr id="30" name="Retângulo 29">
            <a:extLst>
              <a:ext uri="{FF2B5EF4-FFF2-40B4-BE49-F238E27FC236}">
                <a16:creationId xmlns:a16="http://schemas.microsoft.com/office/drawing/2014/main" id="{00000000-0008-0000-0000-00001E000000}"/>
              </a:ext>
            </a:extLst>
          </xdr:cNvPr>
          <xdr:cNvSpPr/>
        </xdr:nvSpPr>
        <xdr:spPr>
          <a:xfrm rot="2700000" flipV="1">
            <a:off x="10896599" y="4745785"/>
            <a:ext cx="333375" cy="862105"/>
          </a:xfrm>
          <a:prstGeom prst="rect">
            <a:avLst/>
          </a:prstGeom>
          <a:solidFill>
            <a:schemeClr val="bg1">
              <a:lumMod val="85000"/>
            </a:schemeClr>
          </a:solidFill>
          <a:ln>
            <a:noFill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31" name="Fluxograma: Atraso 30">
            <a:extLst>
              <a:ext uri="{FF2B5EF4-FFF2-40B4-BE49-F238E27FC236}">
                <a16:creationId xmlns:a16="http://schemas.microsoft.com/office/drawing/2014/main" id="{00000000-0008-0000-0000-00001F000000}"/>
              </a:ext>
            </a:extLst>
          </xdr:cNvPr>
          <xdr:cNvSpPr/>
        </xdr:nvSpPr>
        <xdr:spPr>
          <a:xfrm rot="2700000" flipV="1">
            <a:off x="10715627" y="4800601"/>
            <a:ext cx="333375" cy="409575"/>
          </a:xfrm>
          <a:prstGeom prst="flowChartDelay">
            <a:avLst/>
          </a:prstGeom>
          <a:solidFill>
            <a:schemeClr val="bg1"/>
          </a:solidFill>
          <a:ln>
            <a:noFill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</xdr:grpSp>
    <xdr:clientData/>
  </xdr:twoCellAnchor>
  <xdr:twoCellAnchor>
    <xdr:from>
      <xdr:col>16</xdr:col>
      <xdr:colOff>409577</xdr:colOff>
      <xdr:row>0</xdr:row>
      <xdr:rowOff>112572</xdr:rowOff>
    </xdr:from>
    <xdr:to>
      <xdr:col>17</xdr:col>
      <xdr:colOff>208650</xdr:colOff>
      <xdr:row>4</xdr:row>
      <xdr:rowOff>16646</xdr:rowOff>
    </xdr:to>
    <xdr:grpSp>
      <xdr:nvGrpSpPr>
        <xdr:cNvPr id="32" name="Agrupar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GrpSpPr/>
      </xdr:nvGrpSpPr>
      <xdr:grpSpPr>
        <a:xfrm rot="16200000">
          <a:off x="10425002" y="165072"/>
          <a:ext cx="666074" cy="561073"/>
          <a:chOff x="10652416" y="4838701"/>
          <a:chExt cx="703006" cy="561073"/>
        </a:xfrm>
      </xdr:grpSpPr>
      <xdr:sp macro="" textlink="">
        <xdr:nvSpPr>
          <xdr:cNvPr id="33" name="Retângulo 32">
            <a:extLst>
              <a:ext uri="{FF2B5EF4-FFF2-40B4-BE49-F238E27FC236}">
                <a16:creationId xmlns:a16="http://schemas.microsoft.com/office/drawing/2014/main" id="{00000000-0008-0000-0000-000021000000}"/>
              </a:ext>
            </a:extLst>
          </xdr:cNvPr>
          <xdr:cNvSpPr/>
        </xdr:nvSpPr>
        <xdr:spPr>
          <a:xfrm rot="2700000" flipV="1">
            <a:off x="10837231" y="4881584"/>
            <a:ext cx="333375" cy="703006"/>
          </a:xfrm>
          <a:prstGeom prst="rect">
            <a:avLst/>
          </a:prstGeom>
          <a:solidFill>
            <a:schemeClr val="bg1">
              <a:lumMod val="85000"/>
            </a:schemeClr>
          </a:solidFill>
          <a:ln>
            <a:noFill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34" name="Fluxograma: Atraso 33">
            <a:extLst>
              <a:ext uri="{FF2B5EF4-FFF2-40B4-BE49-F238E27FC236}">
                <a16:creationId xmlns:a16="http://schemas.microsoft.com/office/drawing/2014/main" id="{00000000-0008-0000-0000-000022000000}"/>
              </a:ext>
            </a:extLst>
          </xdr:cNvPr>
          <xdr:cNvSpPr/>
        </xdr:nvSpPr>
        <xdr:spPr>
          <a:xfrm rot="2700000" flipV="1">
            <a:off x="10715627" y="4800601"/>
            <a:ext cx="333375" cy="409575"/>
          </a:xfrm>
          <a:prstGeom prst="flowChartDelay">
            <a:avLst/>
          </a:prstGeom>
          <a:solidFill>
            <a:schemeClr val="bg1"/>
          </a:solidFill>
          <a:ln>
            <a:noFill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</xdr:grpSp>
    <xdr:clientData/>
  </xdr:twoCellAnchor>
  <xdr:twoCellAnchor>
    <xdr:from>
      <xdr:col>9</xdr:col>
      <xdr:colOff>38100</xdr:colOff>
      <xdr:row>3</xdr:row>
      <xdr:rowOff>19049</xdr:rowOff>
    </xdr:from>
    <xdr:to>
      <xdr:col>13</xdr:col>
      <xdr:colOff>200024</xdr:colOff>
      <xdr:row>4</xdr:row>
      <xdr:rowOff>108754</xdr:rowOff>
    </xdr:to>
    <xdr:grpSp>
      <xdr:nvGrpSpPr>
        <xdr:cNvPr id="63" name="Agrupar 6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GrpSpPr/>
      </xdr:nvGrpSpPr>
      <xdr:grpSpPr>
        <a:xfrm>
          <a:off x="4610100" y="590549"/>
          <a:ext cx="1847849" cy="280205"/>
          <a:chOff x="4610100" y="619124"/>
          <a:chExt cx="1952624" cy="280205"/>
        </a:xfrm>
      </xdr:grpSpPr>
      <xdr:sp macro="" textlink="">
        <xdr:nvSpPr>
          <xdr:cNvPr id="21" name="CaixaDeTexto 20">
            <a:extLst>
              <a:ext uri="{FF2B5EF4-FFF2-40B4-BE49-F238E27FC236}">
                <a16:creationId xmlns:a16="http://schemas.microsoft.com/office/drawing/2014/main" id="{00000000-0008-0000-0000-000015000000}"/>
              </a:ext>
            </a:extLst>
          </xdr:cNvPr>
          <xdr:cNvSpPr txBox="1"/>
        </xdr:nvSpPr>
        <xdr:spPr>
          <a:xfrm>
            <a:off x="4657723" y="619124"/>
            <a:ext cx="1905001" cy="28020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l"/>
            <a:r>
              <a:rPr lang="pt-BR" sz="1800" b="1">
                <a:solidFill>
                  <a:schemeClr val="tx1">
                    <a:lumMod val="50000"/>
                    <a:lumOff val="50000"/>
                  </a:schemeClr>
                </a:solidFill>
              </a:rPr>
              <a:t>CONFIGURAÇÕES</a:t>
            </a:r>
          </a:p>
        </xdr:txBody>
      </xdr:sp>
      <xdr:sp macro="" textlink="">
        <xdr:nvSpPr>
          <xdr:cNvPr id="7" name="Elips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/>
        </xdr:nvSpPr>
        <xdr:spPr>
          <a:xfrm>
            <a:off x="4610100" y="752475"/>
            <a:ext cx="36000" cy="36000"/>
          </a:xfrm>
          <a:prstGeom prst="ellipse">
            <a:avLst/>
          </a:prstGeom>
          <a:solidFill>
            <a:srgbClr val="C00000"/>
          </a:solidFill>
          <a:ln>
            <a:noFill/>
          </a:ln>
          <a:effectLst>
            <a:glow rad="63500">
              <a:srgbClr val="C00000">
                <a:alpha val="40000"/>
              </a:srgbClr>
            </a:glo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</xdr:grpSp>
    <xdr:clientData/>
  </xdr:twoCellAnchor>
  <xdr:twoCellAnchor>
    <xdr:from>
      <xdr:col>9</xdr:col>
      <xdr:colOff>57150</xdr:colOff>
      <xdr:row>9</xdr:row>
      <xdr:rowOff>9524</xdr:rowOff>
    </xdr:from>
    <xdr:to>
      <xdr:col>13</xdr:col>
      <xdr:colOff>219074</xdr:colOff>
      <xdr:row>10</xdr:row>
      <xdr:rowOff>99229</xdr:rowOff>
    </xdr:to>
    <xdr:grpSp>
      <xdr:nvGrpSpPr>
        <xdr:cNvPr id="64" name="Agrupar 6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GrpSpPr/>
      </xdr:nvGrpSpPr>
      <xdr:grpSpPr>
        <a:xfrm>
          <a:off x="4629150" y="1657349"/>
          <a:ext cx="1847849" cy="280205"/>
          <a:chOff x="4610100" y="619124"/>
          <a:chExt cx="1952624" cy="280205"/>
        </a:xfrm>
      </xdr:grpSpPr>
      <xdr:sp macro="" textlink="">
        <xdr:nvSpPr>
          <xdr:cNvPr id="65" name="CaixaDeTexto 64">
            <a:extLst>
              <a:ext uri="{FF2B5EF4-FFF2-40B4-BE49-F238E27FC236}">
                <a16:creationId xmlns:a16="http://schemas.microsoft.com/office/drawing/2014/main" id="{00000000-0008-0000-0000-000041000000}"/>
              </a:ext>
            </a:extLst>
          </xdr:cNvPr>
          <xdr:cNvSpPr txBox="1"/>
        </xdr:nvSpPr>
        <xdr:spPr>
          <a:xfrm>
            <a:off x="4657723" y="619124"/>
            <a:ext cx="1905001" cy="28020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l"/>
            <a:r>
              <a:rPr lang="pt-BR" sz="1800" b="1">
                <a:solidFill>
                  <a:schemeClr val="tx1">
                    <a:lumMod val="50000"/>
                    <a:lumOff val="50000"/>
                  </a:schemeClr>
                </a:solidFill>
              </a:rPr>
              <a:t>INSTRUÇÕES</a:t>
            </a:r>
          </a:p>
        </xdr:txBody>
      </xdr:sp>
      <xdr:sp macro="" textlink="">
        <xdr:nvSpPr>
          <xdr:cNvPr id="66" name="Elipse 65">
            <a:extLst>
              <a:ext uri="{FF2B5EF4-FFF2-40B4-BE49-F238E27FC236}">
                <a16:creationId xmlns:a16="http://schemas.microsoft.com/office/drawing/2014/main" id="{00000000-0008-0000-0000-000042000000}"/>
              </a:ext>
            </a:extLst>
          </xdr:cNvPr>
          <xdr:cNvSpPr/>
        </xdr:nvSpPr>
        <xdr:spPr>
          <a:xfrm>
            <a:off x="4610100" y="752475"/>
            <a:ext cx="36000" cy="36000"/>
          </a:xfrm>
          <a:prstGeom prst="ellipse">
            <a:avLst/>
          </a:prstGeom>
          <a:solidFill>
            <a:srgbClr val="C00000"/>
          </a:solidFill>
          <a:ln>
            <a:noFill/>
          </a:ln>
          <a:effectLst>
            <a:glow rad="63500">
              <a:srgbClr val="C00000">
                <a:alpha val="40000"/>
              </a:srgbClr>
            </a:glo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</xdr:grpSp>
    <xdr:clientData/>
  </xdr:twoCellAnchor>
  <xdr:twoCellAnchor editAs="absolute">
    <xdr:from>
      <xdr:col>9</xdr:col>
      <xdr:colOff>133350</xdr:colOff>
      <xdr:row>24</xdr:row>
      <xdr:rowOff>14285</xdr:rowOff>
    </xdr:from>
    <xdr:to>
      <xdr:col>12</xdr:col>
      <xdr:colOff>428625</xdr:colOff>
      <xdr:row>30</xdr:row>
      <xdr:rowOff>109535</xdr:rowOff>
    </xdr:to>
    <xdr:pic>
      <xdr:nvPicPr>
        <xdr:cNvPr id="72" name="Imagem 7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93444" y="4812504"/>
          <a:ext cx="1366837" cy="1238250"/>
        </a:xfrm>
        <a:prstGeom prst="rect">
          <a:avLst/>
        </a:prstGeom>
      </xdr:spPr>
    </xdr:pic>
    <xdr:clientData/>
  </xdr:twoCellAnchor>
  <xdr:twoCellAnchor editAs="absolute">
    <xdr:from>
      <xdr:col>12</xdr:col>
      <xdr:colOff>533400</xdr:colOff>
      <xdr:row>24</xdr:row>
      <xdr:rowOff>14285</xdr:rowOff>
    </xdr:from>
    <xdr:to>
      <xdr:col>13</xdr:col>
      <xdr:colOff>1295400</xdr:colOff>
      <xdr:row>30</xdr:row>
      <xdr:rowOff>109535</xdr:rowOff>
    </xdr:to>
    <xdr:pic>
      <xdr:nvPicPr>
        <xdr:cNvPr id="74" name="Imagem 7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65056" y="4812504"/>
          <a:ext cx="1369219" cy="1238250"/>
        </a:xfrm>
        <a:prstGeom prst="rect">
          <a:avLst/>
        </a:prstGeom>
      </xdr:spPr>
    </xdr:pic>
    <xdr:clientData/>
  </xdr:twoCellAnchor>
  <xdr:twoCellAnchor editAs="absolute">
    <xdr:from>
      <xdr:col>13</xdr:col>
      <xdr:colOff>1409700</xdr:colOff>
      <xdr:row>24</xdr:row>
      <xdr:rowOff>14285</xdr:rowOff>
    </xdr:from>
    <xdr:to>
      <xdr:col>14</xdr:col>
      <xdr:colOff>1285875</xdr:colOff>
      <xdr:row>30</xdr:row>
      <xdr:rowOff>109535</xdr:rowOff>
    </xdr:to>
    <xdr:pic>
      <xdr:nvPicPr>
        <xdr:cNvPr id="76" name="Imagem 75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48575" y="4812504"/>
          <a:ext cx="1376363" cy="1238250"/>
        </a:xfrm>
        <a:prstGeom prst="rect">
          <a:avLst/>
        </a:prstGeom>
      </xdr:spPr>
    </xdr:pic>
    <xdr:clientData/>
  </xdr:twoCellAnchor>
  <xdr:twoCellAnchor editAs="absolute">
    <xdr:from>
      <xdr:col>15</xdr:col>
      <xdr:colOff>9525</xdr:colOff>
      <xdr:row>24</xdr:row>
      <xdr:rowOff>14285</xdr:rowOff>
    </xdr:from>
    <xdr:to>
      <xdr:col>16</xdr:col>
      <xdr:colOff>447675</xdr:colOff>
      <xdr:row>30</xdr:row>
      <xdr:rowOff>109535</xdr:rowOff>
    </xdr:to>
    <xdr:pic>
      <xdr:nvPicPr>
        <xdr:cNvPr id="78" name="Imagem 77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29713" y="4812504"/>
          <a:ext cx="1366837" cy="1238250"/>
        </a:xfrm>
        <a:prstGeom prst="rect">
          <a:avLst/>
        </a:prstGeom>
      </xdr:spPr>
    </xdr:pic>
    <xdr:clientData/>
  </xdr:twoCellAnchor>
  <xdr:twoCellAnchor>
    <xdr:from>
      <xdr:col>9</xdr:col>
      <xdr:colOff>76200</xdr:colOff>
      <xdr:row>21</xdr:row>
      <xdr:rowOff>426240</xdr:rowOff>
    </xdr:from>
    <xdr:to>
      <xdr:col>13</xdr:col>
      <xdr:colOff>1438275</xdr:colOff>
      <xdr:row>24</xdr:row>
      <xdr:rowOff>134945</xdr:rowOff>
    </xdr:to>
    <xdr:grpSp>
      <xdr:nvGrpSpPr>
        <xdr:cNvPr id="79" name="Agrupar 78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GrpSpPr/>
      </xdr:nvGrpSpPr>
      <xdr:grpSpPr>
        <a:xfrm>
          <a:off x="4648200" y="4388640"/>
          <a:ext cx="3048000" cy="527855"/>
          <a:chOff x="4610100" y="619124"/>
          <a:chExt cx="3152775" cy="280205"/>
        </a:xfrm>
      </xdr:grpSpPr>
      <xdr:sp macro="" textlink="">
        <xdr:nvSpPr>
          <xdr:cNvPr id="80" name="CaixaDeTexto 79">
            <a:extLst>
              <a:ext uri="{FF2B5EF4-FFF2-40B4-BE49-F238E27FC236}">
                <a16:creationId xmlns:a16="http://schemas.microsoft.com/office/drawing/2014/main" id="{00000000-0008-0000-0000-000050000000}"/>
              </a:ext>
            </a:extLst>
          </xdr:cNvPr>
          <xdr:cNvSpPr txBox="1"/>
        </xdr:nvSpPr>
        <xdr:spPr>
          <a:xfrm>
            <a:off x="4657723" y="619124"/>
            <a:ext cx="3105152" cy="28020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l"/>
            <a:r>
              <a:rPr lang="pt-BR" sz="1800" b="1">
                <a:solidFill>
                  <a:schemeClr val="tx1">
                    <a:lumMod val="50000"/>
                    <a:lumOff val="50000"/>
                  </a:schemeClr>
                </a:solidFill>
              </a:rPr>
              <a:t>O QUE DESEJA FAZER AGORA?</a:t>
            </a:r>
          </a:p>
        </xdr:txBody>
      </xdr:sp>
      <xdr:sp macro="" textlink="">
        <xdr:nvSpPr>
          <xdr:cNvPr id="81" name="Elipse 80">
            <a:extLst>
              <a:ext uri="{FF2B5EF4-FFF2-40B4-BE49-F238E27FC236}">
                <a16:creationId xmlns:a16="http://schemas.microsoft.com/office/drawing/2014/main" id="{00000000-0008-0000-0000-000051000000}"/>
              </a:ext>
            </a:extLst>
          </xdr:cNvPr>
          <xdr:cNvSpPr/>
        </xdr:nvSpPr>
        <xdr:spPr>
          <a:xfrm>
            <a:off x="4610100" y="752475"/>
            <a:ext cx="36000" cy="36000"/>
          </a:xfrm>
          <a:prstGeom prst="ellipse">
            <a:avLst/>
          </a:prstGeom>
          <a:solidFill>
            <a:srgbClr val="C00000"/>
          </a:solidFill>
          <a:ln>
            <a:noFill/>
          </a:ln>
          <a:effectLst>
            <a:glow rad="63500">
              <a:srgbClr val="C00000">
                <a:alpha val="40000"/>
              </a:srgbClr>
            </a:glo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</xdr:grpSp>
    <xdr:clientData/>
  </xdr:twoCellAnchor>
  <xdr:twoCellAnchor editAs="oneCell">
    <xdr:from>
      <xdr:col>9</xdr:col>
      <xdr:colOff>47626</xdr:colOff>
      <xdr:row>12</xdr:row>
      <xdr:rowOff>85726</xdr:rowOff>
    </xdr:from>
    <xdr:to>
      <xdr:col>16</xdr:col>
      <xdr:colOff>527701</xdr:colOff>
      <xdr:row>13</xdr:row>
      <xdr:rowOff>111611</xdr:rowOff>
    </xdr:to>
    <xdr:pic>
      <xdr:nvPicPr>
        <xdr:cNvPr id="87" name="Imagem 86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19626" y="2314576"/>
          <a:ext cx="5976000" cy="2163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250032</xdr:colOff>
      <xdr:row>20</xdr:row>
      <xdr:rowOff>95250</xdr:rowOff>
    </xdr:from>
    <xdr:to>
      <xdr:col>18</xdr:col>
      <xdr:colOff>221457</xdr:colOff>
      <xdr:row>21</xdr:row>
      <xdr:rowOff>190500</xdr:rowOff>
    </xdr:to>
    <xdr:pic>
      <xdr:nvPicPr>
        <xdr:cNvPr id="9" name="Imagem 8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1" y="3881438"/>
          <a:ext cx="7543800" cy="285750"/>
        </a:xfrm>
        <a:prstGeom prst="rect">
          <a:avLst/>
        </a:prstGeom>
      </xdr:spPr>
    </xdr:pic>
    <xdr:clientData/>
  </xdr:twoCellAnchor>
  <xdr:twoCellAnchor editAs="oneCell">
    <xdr:from>
      <xdr:col>2</xdr:col>
      <xdr:colOff>381000</xdr:colOff>
      <xdr:row>21</xdr:row>
      <xdr:rowOff>57150</xdr:rowOff>
    </xdr:from>
    <xdr:to>
      <xdr:col>6</xdr:col>
      <xdr:colOff>133351</xdr:colOff>
      <xdr:row>22</xdr:row>
      <xdr:rowOff>65277</xdr:rowOff>
    </xdr:to>
    <xdr:pic>
      <xdr:nvPicPr>
        <xdr:cNvPr id="8" name="Imagem 7">
          <a:extLst>
            <a:ext uri="{FF2B5EF4-FFF2-40B4-BE49-F238E27FC236}">
              <a16:creationId xmlns:a16="http://schemas.microsoft.com/office/drawing/2014/main" id="{20C4451F-F7CA-B681-4F0F-9F46BAC29F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0600" y="4019550"/>
          <a:ext cx="2390776" cy="44627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114300</xdr:colOff>
      <xdr:row>29</xdr:row>
      <xdr:rowOff>19050</xdr:rowOff>
    </xdr:from>
    <xdr:to>
      <xdr:col>2</xdr:col>
      <xdr:colOff>6090300</xdr:colOff>
      <xdr:row>31</xdr:row>
      <xdr:rowOff>102085</xdr:rowOff>
    </xdr:to>
    <xdr:grpSp>
      <xdr:nvGrpSpPr>
        <xdr:cNvPr id="39" name="Agrupar 38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GrpSpPr/>
      </xdr:nvGrpSpPr>
      <xdr:grpSpPr>
        <a:xfrm>
          <a:off x="723900" y="5514975"/>
          <a:ext cx="5976000" cy="464035"/>
          <a:chOff x="495300" y="1219200"/>
          <a:chExt cx="5976000" cy="464035"/>
        </a:xfrm>
      </xdr:grpSpPr>
      <xdr:pic>
        <xdr:nvPicPr>
          <xdr:cNvPr id="35" name="Imagem 34">
            <a:extLst>
              <a:ext uri="{FF2B5EF4-FFF2-40B4-BE49-F238E27FC236}">
                <a16:creationId xmlns:a16="http://schemas.microsoft.com/office/drawing/2014/main" id="{00000000-0008-0000-0200-000023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95300" y="1466850"/>
            <a:ext cx="5976000" cy="21638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cxnSp macro="">
        <xdr:nvCxnSpPr>
          <xdr:cNvPr id="37" name="Conector de Seta Reta 36">
            <a:extLst>
              <a:ext uri="{FF2B5EF4-FFF2-40B4-BE49-F238E27FC236}">
                <a16:creationId xmlns:a16="http://schemas.microsoft.com/office/drawing/2014/main" id="{00000000-0008-0000-0200-000025000000}"/>
              </a:ext>
            </a:extLst>
          </xdr:cNvPr>
          <xdr:cNvCxnSpPr/>
        </xdr:nvCxnSpPr>
        <xdr:spPr>
          <a:xfrm>
            <a:off x="1743075" y="1219200"/>
            <a:ext cx="0" cy="228600"/>
          </a:xfrm>
          <a:prstGeom prst="straightConnector1">
            <a:avLst/>
          </a:prstGeom>
          <a:ln>
            <a:solidFill>
              <a:srgbClr val="C00000"/>
            </a:solidFill>
            <a:prstDash val="dash"/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 editAs="oneCell">
    <xdr:from>
      <xdr:col>2</xdr:col>
      <xdr:colOff>28575</xdr:colOff>
      <xdr:row>15</xdr:row>
      <xdr:rowOff>104775</xdr:rowOff>
    </xdr:from>
    <xdr:to>
      <xdr:col>2</xdr:col>
      <xdr:colOff>5500575</xdr:colOff>
      <xdr:row>26</xdr:row>
      <xdr:rowOff>41714</xdr:rowOff>
    </xdr:to>
    <xdr:pic>
      <xdr:nvPicPr>
        <xdr:cNvPr id="40" name="Imagem 39">
          <a:extLs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87"/>
        <a:stretch/>
      </xdr:blipFill>
      <xdr:spPr bwMode="auto">
        <a:xfrm>
          <a:off x="638175" y="2933700"/>
          <a:ext cx="5472000" cy="203243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2</xdr:col>
      <xdr:colOff>228600</xdr:colOff>
      <xdr:row>7</xdr:row>
      <xdr:rowOff>171450</xdr:rowOff>
    </xdr:from>
    <xdr:to>
      <xdr:col>2</xdr:col>
      <xdr:colOff>6204600</xdr:colOff>
      <xdr:row>10</xdr:row>
      <xdr:rowOff>25885</xdr:rowOff>
    </xdr:to>
    <xdr:grpSp>
      <xdr:nvGrpSpPr>
        <xdr:cNvPr id="41" name="Agrupar 40">
          <a:extLst>
            <a:ext uri="{FF2B5EF4-FFF2-40B4-BE49-F238E27FC236}">
              <a16:creationId xmlns:a16="http://schemas.microsoft.com/office/drawing/2014/main" id="{00000000-0008-0000-0200-000029000000}"/>
            </a:ext>
          </a:extLst>
        </xdr:cNvPr>
        <xdr:cNvGrpSpPr/>
      </xdr:nvGrpSpPr>
      <xdr:grpSpPr>
        <a:xfrm>
          <a:off x="838200" y="1419225"/>
          <a:ext cx="5976000" cy="464035"/>
          <a:chOff x="495300" y="1219200"/>
          <a:chExt cx="5976000" cy="464035"/>
        </a:xfrm>
      </xdr:grpSpPr>
      <xdr:pic>
        <xdr:nvPicPr>
          <xdr:cNvPr id="42" name="Imagem 41">
            <a:extLst>
              <a:ext uri="{FF2B5EF4-FFF2-40B4-BE49-F238E27FC236}">
                <a16:creationId xmlns:a16="http://schemas.microsoft.com/office/drawing/2014/main" id="{00000000-0008-0000-0200-00002A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95300" y="1466850"/>
            <a:ext cx="5976000" cy="21638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cxnSp macro="">
        <xdr:nvCxnSpPr>
          <xdr:cNvPr id="43" name="Conector de Seta Reta 42">
            <a:extLst>
              <a:ext uri="{FF2B5EF4-FFF2-40B4-BE49-F238E27FC236}">
                <a16:creationId xmlns:a16="http://schemas.microsoft.com/office/drawing/2014/main" id="{00000000-0008-0000-0200-00002B000000}"/>
              </a:ext>
            </a:extLst>
          </xdr:cNvPr>
          <xdr:cNvCxnSpPr/>
        </xdr:nvCxnSpPr>
        <xdr:spPr>
          <a:xfrm>
            <a:off x="2581275" y="1219200"/>
            <a:ext cx="0" cy="228600"/>
          </a:xfrm>
          <a:prstGeom prst="straightConnector1">
            <a:avLst/>
          </a:prstGeom>
          <a:ln>
            <a:solidFill>
              <a:srgbClr val="C00000"/>
            </a:solidFill>
            <a:prstDash val="dash"/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 editAs="oneCell">
    <xdr:from>
      <xdr:col>2</xdr:col>
      <xdr:colOff>28575</xdr:colOff>
      <xdr:row>32</xdr:row>
      <xdr:rowOff>161925</xdr:rowOff>
    </xdr:from>
    <xdr:to>
      <xdr:col>2</xdr:col>
      <xdr:colOff>5500575</xdr:colOff>
      <xdr:row>43</xdr:row>
      <xdr:rowOff>71692</xdr:rowOff>
    </xdr:to>
    <xdr:pic>
      <xdr:nvPicPr>
        <xdr:cNvPr id="44" name="Imagem 43">
          <a:extLst>
            <a:ext uri="{FF2B5EF4-FFF2-40B4-BE49-F238E27FC236}">
              <a16:creationId xmlns:a16="http://schemas.microsoft.com/office/drawing/2014/main" id="{00000000-0008-0000-02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6229350"/>
          <a:ext cx="5472000" cy="20052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295275</xdr:colOff>
      <xdr:row>1</xdr:row>
      <xdr:rowOff>9525</xdr:rowOff>
    </xdr:from>
    <xdr:to>
      <xdr:col>2</xdr:col>
      <xdr:colOff>2705100</xdr:colOff>
      <xdr:row>3</xdr:row>
      <xdr:rowOff>76200</xdr:rowOff>
    </xdr:to>
    <xdr:pic>
      <xdr:nvPicPr>
        <xdr:cNvPr id="46" name="Imagem 4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2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275" y="200025"/>
          <a:ext cx="3019425" cy="447675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3019425</xdr:colOff>
      <xdr:row>51</xdr:row>
      <xdr:rowOff>66675</xdr:rowOff>
    </xdr:to>
    <xdr:pic>
      <xdr:nvPicPr>
        <xdr:cNvPr id="47" name="Imagem 4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2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9305925"/>
          <a:ext cx="3019425" cy="447675"/>
        </a:xfrm>
        <a:prstGeom prst="rect">
          <a:avLst/>
        </a:prstGeom>
      </xdr:spPr>
    </xdr:pic>
    <xdr:clientData/>
  </xdr:twoCellAnchor>
  <xdr:oneCellAnchor>
    <xdr:from>
      <xdr:col>1</xdr:col>
      <xdr:colOff>152400</xdr:colOff>
      <xdr:row>4</xdr:row>
      <xdr:rowOff>77574</xdr:rowOff>
    </xdr:from>
    <xdr:ext cx="366639" cy="530658"/>
    <xdr:sp macro="" textlink="">
      <xdr:nvSpPr>
        <xdr:cNvPr id="48" name="CaixaDeTexto 47">
          <a:extLst>
            <a:ext uri="{FF2B5EF4-FFF2-40B4-BE49-F238E27FC236}">
              <a16:creationId xmlns:a16="http://schemas.microsoft.com/office/drawing/2014/main" id="{00000000-0008-0000-0200-000030000000}"/>
            </a:ext>
          </a:extLst>
        </xdr:cNvPr>
        <xdr:cNvSpPr txBox="1"/>
      </xdr:nvSpPr>
      <xdr:spPr>
        <a:xfrm>
          <a:off x="152400" y="839574"/>
          <a:ext cx="366639" cy="53065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pt-BR" sz="2800" b="1">
              <a:solidFill>
                <a:schemeClr val="tx1">
                  <a:lumMod val="65000"/>
                  <a:lumOff val="35000"/>
                </a:schemeClr>
              </a:solidFill>
            </a:rPr>
            <a:t>1</a:t>
          </a:r>
        </a:p>
      </xdr:txBody>
    </xdr:sp>
    <xdr:clientData/>
  </xdr:oneCellAnchor>
  <xdr:oneCellAnchor>
    <xdr:from>
      <xdr:col>1</xdr:col>
      <xdr:colOff>152400</xdr:colOff>
      <xdr:row>11</xdr:row>
      <xdr:rowOff>87099</xdr:rowOff>
    </xdr:from>
    <xdr:ext cx="366639" cy="530658"/>
    <xdr:sp macro="" textlink="">
      <xdr:nvSpPr>
        <xdr:cNvPr id="49" name="CaixaDeTexto 48">
          <a:extLst>
            <a:ext uri="{FF2B5EF4-FFF2-40B4-BE49-F238E27FC236}">
              <a16:creationId xmlns:a16="http://schemas.microsoft.com/office/drawing/2014/main" id="{00000000-0008-0000-0200-000031000000}"/>
            </a:ext>
          </a:extLst>
        </xdr:cNvPr>
        <xdr:cNvSpPr txBox="1"/>
      </xdr:nvSpPr>
      <xdr:spPr>
        <a:xfrm>
          <a:off x="152400" y="2144499"/>
          <a:ext cx="366639" cy="53065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pt-BR" sz="2800" b="1">
              <a:solidFill>
                <a:schemeClr val="tx1">
                  <a:lumMod val="65000"/>
                  <a:lumOff val="35000"/>
                </a:schemeClr>
              </a:solidFill>
            </a:rPr>
            <a:t>2</a:t>
          </a:r>
        </a:p>
      </xdr:txBody>
    </xdr:sp>
    <xdr:clientData/>
  </xdr:oneCellAnchor>
  <xdr:oneCellAnchor>
    <xdr:from>
      <xdr:col>1</xdr:col>
      <xdr:colOff>152400</xdr:colOff>
      <xdr:row>27</xdr:row>
      <xdr:rowOff>85725</xdr:rowOff>
    </xdr:from>
    <xdr:ext cx="366639" cy="530658"/>
    <xdr:sp macro="" textlink="">
      <xdr:nvSpPr>
        <xdr:cNvPr id="50" name="CaixaDeTexto 49">
          <a:extLst>
            <a:ext uri="{FF2B5EF4-FFF2-40B4-BE49-F238E27FC236}">
              <a16:creationId xmlns:a16="http://schemas.microsoft.com/office/drawing/2014/main" id="{00000000-0008-0000-0200-000032000000}"/>
            </a:ext>
          </a:extLst>
        </xdr:cNvPr>
        <xdr:cNvSpPr txBox="1"/>
      </xdr:nvSpPr>
      <xdr:spPr>
        <a:xfrm>
          <a:off x="152400" y="5200650"/>
          <a:ext cx="366639" cy="53065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pt-BR" sz="2800" b="1">
              <a:solidFill>
                <a:schemeClr val="tx1">
                  <a:lumMod val="65000"/>
                  <a:lumOff val="35000"/>
                </a:schemeClr>
              </a:solidFill>
            </a:rPr>
            <a:t>3</a:t>
          </a:r>
        </a:p>
      </xdr:txBody>
    </xdr:sp>
    <xdr:clientData/>
  </xdr:oneCellAnchor>
  <xdr:oneCellAnchor>
    <xdr:from>
      <xdr:col>1</xdr:col>
      <xdr:colOff>152400</xdr:colOff>
      <xdr:row>44</xdr:row>
      <xdr:rowOff>104775</xdr:rowOff>
    </xdr:from>
    <xdr:ext cx="366639" cy="530658"/>
    <xdr:sp macro="" textlink="">
      <xdr:nvSpPr>
        <xdr:cNvPr id="51" name="CaixaDeTexto 50">
          <a:extLst>
            <a:ext uri="{FF2B5EF4-FFF2-40B4-BE49-F238E27FC236}">
              <a16:creationId xmlns:a16="http://schemas.microsoft.com/office/drawing/2014/main" id="{00000000-0008-0000-0200-000033000000}"/>
            </a:ext>
          </a:extLst>
        </xdr:cNvPr>
        <xdr:cNvSpPr txBox="1"/>
      </xdr:nvSpPr>
      <xdr:spPr>
        <a:xfrm>
          <a:off x="152400" y="8458200"/>
          <a:ext cx="366639" cy="53065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pt-BR" sz="2800" b="1">
              <a:solidFill>
                <a:schemeClr val="tx1">
                  <a:lumMod val="65000"/>
                  <a:lumOff val="35000"/>
                </a:schemeClr>
              </a:solidFill>
            </a:rPr>
            <a:t>4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244475</xdr:colOff>
      <xdr:row>13</xdr:row>
      <xdr:rowOff>95251</xdr:rowOff>
    </xdr:from>
    <xdr:to>
      <xdr:col>18</xdr:col>
      <xdr:colOff>154516</xdr:colOff>
      <xdr:row>17</xdr:row>
      <xdr:rowOff>124884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653058" y="2582334"/>
          <a:ext cx="1137708" cy="791633"/>
        </a:xfrm>
        <a:prstGeom prst="rect">
          <a:avLst/>
        </a:prstGeom>
      </xdr:spPr>
    </xdr:pic>
    <xdr:clientData/>
  </xdr:twoCellAnchor>
  <xdr:twoCellAnchor>
    <xdr:from>
      <xdr:col>1</xdr:col>
      <xdr:colOff>57149</xdr:colOff>
      <xdr:row>3</xdr:row>
      <xdr:rowOff>155045</xdr:rowOff>
    </xdr:from>
    <xdr:to>
      <xdr:col>20</xdr:col>
      <xdr:colOff>485775</xdr:colOff>
      <xdr:row>18</xdr:row>
      <xdr:rowOff>45508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82547</xdr:colOff>
      <xdr:row>0</xdr:row>
      <xdr:rowOff>129654</xdr:rowOff>
    </xdr:from>
    <xdr:to>
      <xdr:col>3</xdr:col>
      <xdr:colOff>311147</xdr:colOff>
      <xdr:row>2</xdr:row>
      <xdr:rowOff>108469</xdr:rowOff>
    </xdr:to>
    <xdr:pic>
      <xdr:nvPicPr>
        <xdr:cNvPr id="61" name="Imagem 60">
          <a:extLst>
            <a:ext uri="{FF2B5EF4-FFF2-40B4-BE49-F238E27FC236}">
              <a16:creationId xmlns:a16="http://schemas.microsoft.com/office/drawing/2014/main" id="{00000000-0008-0000-0300-00003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2547" y="129654"/>
          <a:ext cx="1647825" cy="369340"/>
        </a:xfrm>
        <a:prstGeom prst="rect">
          <a:avLst/>
        </a:prstGeom>
      </xdr:spPr>
    </xdr:pic>
    <xdr:clientData/>
  </xdr:twoCellAnchor>
  <xdr:twoCellAnchor editAs="oneCell">
    <xdr:from>
      <xdr:col>3</xdr:col>
      <xdr:colOff>421211</xdr:colOff>
      <xdr:row>0</xdr:row>
      <xdr:rowOff>72860</xdr:rowOff>
    </xdr:from>
    <xdr:to>
      <xdr:col>6</xdr:col>
      <xdr:colOff>237061</xdr:colOff>
      <xdr:row>2</xdr:row>
      <xdr:rowOff>50963</xdr:rowOff>
    </xdr:to>
    <xdr:pic>
      <xdr:nvPicPr>
        <xdr:cNvPr id="63" name="Imagem 6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3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840436" y="72860"/>
          <a:ext cx="1644650" cy="368628"/>
        </a:xfrm>
        <a:prstGeom prst="rect">
          <a:avLst/>
        </a:prstGeom>
      </xdr:spPr>
    </xdr:pic>
    <xdr:clientData/>
  </xdr:twoCellAnchor>
  <xdr:twoCellAnchor editAs="oneCell">
    <xdr:from>
      <xdr:col>6</xdr:col>
      <xdr:colOff>341837</xdr:colOff>
      <xdr:row>0</xdr:row>
      <xdr:rowOff>72860</xdr:rowOff>
    </xdr:from>
    <xdr:to>
      <xdr:col>9</xdr:col>
      <xdr:colOff>157687</xdr:colOff>
      <xdr:row>2</xdr:row>
      <xdr:rowOff>50963</xdr:rowOff>
    </xdr:to>
    <xdr:pic>
      <xdr:nvPicPr>
        <xdr:cNvPr id="65" name="Imagem 64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3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589862" y="72860"/>
          <a:ext cx="1644650" cy="368628"/>
        </a:xfrm>
        <a:prstGeom prst="rect">
          <a:avLst/>
        </a:prstGeom>
      </xdr:spPr>
    </xdr:pic>
    <xdr:clientData/>
  </xdr:twoCellAnchor>
  <xdr:twoCellAnchor editAs="oneCell">
    <xdr:from>
      <xdr:col>9</xdr:col>
      <xdr:colOff>275691</xdr:colOff>
      <xdr:row>0</xdr:row>
      <xdr:rowOff>72860</xdr:rowOff>
    </xdr:from>
    <xdr:to>
      <xdr:col>12</xdr:col>
      <xdr:colOff>91541</xdr:colOff>
      <xdr:row>2</xdr:row>
      <xdr:rowOff>50963</xdr:rowOff>
    </xdr:to>
    <xdr:pic>
      <xdr:nvPicPr>
        <xdr:cNvPr id="67" name="Imagem 66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300-00004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352516" y="72860"/>
          <a:ext cx="1644650" cy="368628"/>
        </a:xfrm>
        <a:prstGeom prst="rect">
          <a:avLst/>
        </a:prstGeom>
      </xdr:spPr>
    </xdr:pic>
    <xdr:clientData/>
  </xdr:twoCellAnchor>
  <xdr:twoCellAnchor editAs="oneCell">
    <xdr:from>
      <xdr:col>12</xdr:col>
      <xdr:colOff>217486</xdr:colOff>
      <xdr:row>0</xdr:row>
      <xdr:rowOff>72860</xdr:rowOff>
    </xdr:from>
    <xdr:to>
      <xdr:col>15</xdr:col>
      <xdr:colOff>33336</xdr:colOff>
      <xdr:row>2</xdr:row>
      <xdr:rowOff>50963</xdr:rowOff>
    </xdr:to>
    <xdr:pic>
      <xdr:nvPicPr>
        <xdr:cNvPr id="72" name="Imagem 71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3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123111" y="72860"/>
          <a:ext cx="1644650" cy="368628"/>
        </a:xfrm>
        <a:prstGeom prst="rect">
          <a:avLst/>
        </a:prstGeom>
      </xdr:spPr>
    </xdr:pic>
    <xdr:clientData/>
  </xdr:twoCellAnchor>
  <xdr:twoCellAnchor editAs="oneCell">
    <xdr:from>
      <xdr:col>15</xdr:col>
      <xdr:colOff>155821</xdr:colOff>
      <xdr:row>0</xdr:row>
      <xdr:rowOff>72386</xdr:rowOff>
    </xdr:from>
    <xdr:to>
      <xdr:col>17</xdr:col>
      <xdr:colOff>585504</xdr:colOff>
      <xdr:row>2</xdr:row>
      <xdr:rowOff>51438</xdr:rowOff>
    </xdr:to>
    <xdr:pic>
      <xdr:nvPicPr>
        <xdr:cNvPr id="74" name="Imagem 73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300-00004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890246" y="72386"/>
          <a:ext cx="1648883" cy="369577"/>
        </a:xfrm>
        <a:prstGeom prst="rect">
          <a:avLst/>
        </a:prstGeom>
      </xdr:spPr>
    </xdr:pic>
    <xdr:clientData/>
  </xdr:twoCellAnchor>
  <xdr:twoCellAnchor editAs="oneCell">
    <xdr:from>
      <xdr:col>18</xdr:col>
      <xdr:colOff>98425</xdr:colOff>
      <xdr:row>0</xdr:row>
      <xdr:rowOff>72386</xdr:rowOff>
    </xdr:from>
    <xdr:to>
      <xdr:col>20</xdr:col>
      <xdr:colOff>528108</xdr:colOff>
      <xdr:row>2</xdr:row>
      <xdr:rowOff>51438</xdr:rowOff>
    </xdr:to>
    <xdr:pic>
      <xdr:nvPicPr>
        <xdr:cNvPr id="76" name="Imagem 75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000000-0008-0000-0300-00004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661650" y="72386"/>
          <a:ext cx="1648883" cy="369577"/>
        </a:xfrm>
        <a:prstGeom prst="rect">
          <a:avLst/>
        </a:prstGeom>
      </xdr:spPr>
    </xdr:pic>
    <xdr:clientData/>
  </xdr:twoCellAnchor>
  <xdr:twoCellAnchor>
    <xdr:from>
      <xdr:col>1</xdr:col>
      <xdr:colOff>71474</xdr:colOff>
      <xdr:row>2</xdr:row>
      <xdr:rowOff>37256</xdr:rowOff>
    </xdr:from>
    <xdr:to>
      <xdr:col>3</xdr:col>
      <xdr:colOff>301049</xdr:colOff>
      <xdr:row>3</xdr:row>
      <xdr:rowOff>2381</xdr:rowOff>
    </xdr:to>
    <xdr:grpSp>
      <xdr:nvGrpSpPr>
        <xdr:cNvPr id="89" name="Agrupar 88">
          <a:extLst>
            <a:ext uri="{FF2B5EF4-FFF2-40B4-BE49-F238E27FC236}">
              <a16:creationId xmlns:a16="http://schemas.microsoft.com/office/drawing/2014/main" id="{00000000-0008-0000-0300-000059000000}"/>
            </a:ext>
          </a:extLst>
        </xdr:cNvPr>
        <xdr:cNvGrpSpPr/>
      </xdr:nvGrpSpPr>
      <xdr:grpSpPr>
        <a:xfrm>
          <a:off x="71474" y="427781"/>
          <a:ext cx="1648800" cy="108000"/>
          <a:chOff x="52424" y="399206"/>
          <a:chExt cx="1648800" cy="108000"/>
        </a:xfrm>
      </xdr:grpSpPr>
      <xdr:sp macro="" textlink="">
        <xdr:nvSpPr>
          <xdr:cNvPr id="14" name="Retângulo 13">
            <a:extLst>
              <a:ext uri="{FF2B5EF4-FFF2-40B4-BE49-F238E27FC236}">
                <a16:creationId xmlns:a16="http://schemas.microsoft.com/office/drawing/2014/main" id="{00000000-0008-0000-0300-00000E000000}"/>
              </a:ext>
            </a:extLst>
          </xdr:cNvPr>
          <xdr:cNvSpPr/>
        </xdr:nvSpPr>
        <xdr:spPr>
          <a:xfrm rot="5400000">
            <a:off x="858824" y="-337477"/>
            <a:ext cx="36000" cy="1648800"/>
          </a:xfrm>
          <a:prstGeom prst="rect">
            <a:avLst/>
          </a:prstGeom>
          <a:solidFill>
            <a:schemeClr val="bg1">
              <a:lumMod val="6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5" name="Triângulo isósceles 14">
            <a:extLst>
              <a:ext uri="{FF2B5EF4-FFF2-40B4-BE49-F238E27FC236}">
                <a16:creationId xmlns:a16="http://schemas.microsoft.com/office/drawing/2014/main" id="{00000000-0008-0000-0300-00000F000000}"/>
              </a:ext>
            </a:extLst>
          </xdr:cNvPr>
          <xdr:cNvSpPr/>
        </xdr:nvSpPr>
        <xdr:spPr>
          <a:xfrm>
            <a:off x="766021" y="399206"/>
            <a:ext cx="144000" cy="108000"/>
          </a:xfrm>
          <a:prstGeom prst="triangle">
            <a:avLst/>
          </a:prstGeom>
          <a:solidFill>
            <a:schemeClr val="bg1">
              <a:lumMod val="6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</xdr:grpSp>
    <xdr:clientData/>
  </xdr:twoCellAnchor>
  <xdr:twoCellAnchor>
    <xdr:from>
      <xdr:col>1</xdr:col>
      <xdr:colOff>66675</xdr:colOff>
      <xdr:row>19</xdr:row>
      <xdr:rowOff>47625</xdr:rowOff>
    </xdr:from>
    <xdr:to>
      <xdr:col>12</xdr:col>
      <xdr:colOff>352425</xdr:colOff>
      <xdr:row>32</xdr:row>
      <xdr:rowOff>10205</xdr:rowOff>
    </xdr:to>
    <xdr:grpSp>
      <xdr:nvGrpSpPr>
        <xdr:cNvPr id="8204" name="Agrupar 8203">
          <a:extLst>
            <a:ext uri="{FF2B5EF4-FFF2-40B4-BE49-F238E27FC236}">
              <a16:creationId xmlns:a16="http://schemas.microsoft.com/office/drawing/2014/main" id="{00000000-0008-0000-0300-00000C200000}"/>
            </a:ext>
          </a:extLst>
        </xdr:cNvPr>
        <xdr:cNvGrpSpPr/>
      </xdr:nvGrpSpPr>
      <xdr:grpSpPr>
        <a:xfrm>
          <a:off x="66675" y="3629025"/>
          <a:ext cx="7191375" cy="2439080"/>
          <a:chOff x="66675" y="3629025"/>
          <a:chExt cx="7191375" cy="2439080"/>
        </a:xfrm>
      </xdr:grpSpPr>
      <xdr:grpSp>
        <xdr:nvGrpSpPr>
          <xdr:cNvPr id="8196" name="Agrupar 8195">
            <a:extLst>
              <a:ext uri="{FF2B5EF4-FFF2-40B4-BE49-F238E27FC236}">
                <a16:creationId xmlns:a16="http://schemas.microsoft.com/office/drawing/2014/main" id="{00000000-0008-0000-0300-000004200000}"/>
              </a:ext>
            </a:extLst>
          </xdr:cNvPr>
          <xdr:cNvGrpSpPr/>
        </xdr:nvGrpSpPr>
        <xdr:grpSpPr>
          <a:xfrm>
            <a:off x="66675" y="3629025"/>
            <a:ext cx="7191375" cy="2439080"/>
            <a:chOff x="66675" y="3629025"/>
            <a:chExt cx="7191375" cy="2439080"/>
          </a:xfrm>
        </xdr:grpSpPr>
        <xdr:grpSp>
          <xdr:nvGrpSpPr>
            <xdr:cNvPr id="121" name="Agrupar 120">
              <a:extLst>
                <a:ext uri="{FF2B5EF4-FFF2-40B4-BE49-F238E27FC236}">
                  <a16:creationId xmlns:a16="http://schemas.microsoft.com/office/drawing/2014/main" id="{00000000-0008-0000-0300-000079000000}"/>
                </a:ext>
              </a:extLst>
            </xdr:cNvPr>
            <xdr:cNvGrpSpPr/>
          </xdr:nvGrpSpPr>
          <xdr:grpSpPr>
            <a:xfrm>
              <a:off x="66675" y="3629025"/>
              <a:ext cx="7191375" cy="2439080"/>
              <a:chOff x="123825" y="3676650"/>
              <a:chExt cx="7191375" cy="2439080"/>
            </a:xfrm>
          </xdr:grpSpPr>
          <xdr:grpSp>
            <xdr:nvGrpSpPr>
              <xdr:cNvPr id="118" name="Agrupar 117">
                <a:extLst>
                  <a:ext uri="{FF2B5EF4-FFF2-40B4-BE49-F238E27FC236}">
                    <a16:creationId xmlns:a16="http://schemas.microsoft.com/office/drawing/2014/main" id="{00000000-0008-0000-0300-000076000000}"/>
                  </a:ext>
                </a:extLst>
              </xdr:cNvPr>
              <xdr:cNvGrpSpPr/>
            </xdr:nvGrpSpPr>
            <xdr:grpSpPr>
              <a:xfrm>
                <a:off x="123825" y="3676650"/>
                <a:ext cx="7191375" cy="2439080"/>
                <a:chOff x="95250" y="3800475"/>
                <a:chExt cx="7191375" cy="2439080"/>
              </a:xfrm>
            </xdr:grpSpPr>
            <xdr:grpSp>
              <xdr:nvGrpSpPr>
                <xdr:cNvPr id="117" name="Agrupar 116">
                  <a:extLst>
                    <a:ext uri="{FF2B5EF4-FFF2-40B4-BE49-F238E27FC236}">
                      <a16:creationId xmlns:a16="http://schemas.microsoft.com/office/drawing/2014/main" id="{00000000-0008-0000-0300-000075000000}"/>
                    </a:ext>
                  </a:extLst>
                </xdr:cNvPr>
                <xdr:cNvGrpSpPr/>
              </xdr:nvGrpSpPr>
              <xdr:grpSpPr>
                <a:xfrm>
                  <a:off x="95250" y="3800475"/>
                  <a:ext cx="7191375" cy="2439080"/>
                  <a:chOff x="76200" y="3590925"/>
                  <a:chExt cx="7191375" cy="2439080"/>
                </a:xfrm>
              </xdr:grpSpPr>
              <xdr:grpSp>
                <xdr:nvGrpSpPr>
                  <xdr:cNvPr id="96" name="Agrupar 95">
                    <a:extLst>
                      <a:ext uri="{FF2B5EF4-FFF2-40B4-BE49-F238E27FC236}">
                        <a16:creationId xmlns:a16="http://schemas.microsoft.com/office/drawing/2014/main" id="{00000000-0008-0000-0300-000060000000}"/>
                      </a:ext>
                    </a:extLst>
                  </xdr:cNvPr>
                  <xdr:cNvGrpSpPr/>
                </xdr:nvGrpSpPr>
                <xdr:grpSpPr>
                  <a:xfrm>
                    <a:off x="76200" y="3590925"/>
                    <a:ext cx="7191375" cy="2439080"/>
                    <a:chOff x="6581776" y="3524250"/>
                    <a:chExt cx="7191373" cy="2439080"/>
                  </a:xfrm>
                </xdr:grpSpPr>
                <xdr:sp macro="" textlink="">
                  <xdr:nvSpPr>
                    <xdr:cNvPr id="11" name="Retângulo 10">
                      <a:extLst>
                        <a:ext uri="{FF2B5EF4-FFF2-40B4-BE49-F238E27FC236}">
                          <a16:creationId xmlns:a16="http://schemas.microsoft.com/office/drawing/2014/main" id="{00000000-0008-0000-0300-00000B000000}"/>
                        </a:ext>
                      </a:extLst>
                    </xdr:cNvPr>
                    <xdr:cNvSpPr/>
                  </xdr:nvSpPr>
                  <xdr:spPr>
                    <a:xfrm>
                      <a:off x="6581776" y="3524250"/>
                      <a:ext cx="7191373" cy="2390775"/>
                    </a:xfrm>
                    <a:prstGeom prst="rect">
                      <a:avLst/>
                    </a:prstGeom>
                    <a:solidFill>
                      <a:schemeClr val="bg1"/>
                    </a:solidFill>
                    <a:ln>
                      <a:noFill/>
                    </a:ln>
                    <a:effectLst>
                      <a:outerShdw blurRad="50800" dist="38100" dir="2700000" algn="tl" rotWithShape="0">
                        <a:prstClr val="black">
                          <a:alpha val="10000"/>
                        </a:prstClr>
                      </a:outerShdw>
                    </a:effectLst>
                  </xdr:spPr>
                  <xdr:style>
                    <a:lnRef idx="2">
                      <a:schemeClr val="accent1">
                        <a:shade val="50000"/>
                      </a:schemeClr>
                    </a:lnRef>
                    <a:fillRef idx="1">
                      <a:schemeClr val="accent1"/>
                    </a:fillRef>
                    <a:effectRef idx="0">
                      <a:schemeClr val="accent1"/>
                    </a:effectRef>
                    <a:fontRef idx="minor">
                      <a:schemeClr val="lt1"/>
                    </a:fontRef>
                  </xdr:style>
                  <xdr:txBody>
                    <a:bodyPr vertOverflow="clip" horzOverflow="clip" rtlCol="0" anchor="t"/>
                    <a:lstStyle/>
                    <a:p>
                      <a:pPr algn="l"/>
                      <a:endParaRPr lang="pt-BR" sz="1100"/>
                    </a:p>
                  </xdr:txBody>
                </xdr:sp>
                <xdr:sp macro="" textlink="SUPORTE!D16">
                  <xdr:nvSpPr>
                    <xdr:cNvPr id="12" name="CaixaDeTexto 11">
                      <a:extLst>
                        <a:ext uri="{FF2B5EF4-FFF2-40B4-BE49-F238E27FC236}">
                          <a16:creationId xmlns:a16="http://schemas.microsoft.com/office/drawing/2014/main" id="{00000000-0008-0000-0300-00000C000000}"/>
                        </a:ext>
                      </a:extLst>
                    </xdr:cNvPr>
                    <xdr:cNvSpPr txBox="1"/>
                  </xdr:nvSpPr>
                  <xdr:spPr>
                    <a:xfrm>
                      <a:off x="7562850" y="3571875"/>
                      <a:ext cx="921150" cy="342786"/>
                    </a:xfrm>
                    <a:prstGeom prst="rect">
                      <a:avLst/>
                    </a:prstGeom>
                    <a:noFill/>
                  </xdr:spPr>
                  <xdr:style>
                    <a:lnRef idx="0">
                      <a:scrgbClr r="0" g="0" b="0"/>
                    </a:lnRef>
                    <a:fillRef idx="0">
                      <a:scrgbClr r="0" g="0" b="0"/>
                    </a:fillRef>
                    <a:effectRef idx="0">
                      <a:scrgbClr r="0" g="0" b="0"/>
                    </a:effectRef>
                    <a:fontRef idx="minor">
                      <a:schemeClr val="tx1"/>
                    </a:fontRef>
                  </xdr:style>
                  <xdr:txBody>
                    <a:bodyPr vertOverflow="clip" horzOverflow="clip" wrap="none" rtlCol="0" anchor="t">
                      <a:spAutoFit/>
                    </a:bodyPr>
                    <a:lstStyle/>
                    <a:p>
                      <a:pPr marL="0" indent="0" algn="l"/>
                      <a:fld id="{18A5E3FE-8E5D-4FCE-AC5A-03C1E11FD6F8}" type="TxLink">
                        <a:rPr lang="en-US" sz="1600" b="1" i="0" u="none" strike="noStrike">
                          <a:solidFill>
                            <a:srgbClr val="C00000"/>
                          </a:solidFill>
                          <a:latin typeface="+mn-lt"/>
                          <a:ea typeface="+mn-ea"/>
                          <a:cs typeface="+mn-cs"/>
                        </a:rPr>
                        <a:pPr marL="0" indent="0" algn="l"/>
                        <a:t>JANEIRO</a:t>
                      </a:fld>
                      <a:endParaRPr lang="pt-BR" sz="1600" b="1">
                        <a:solidFill>
                          <a:srgbClr val="C00000"/>
                        </a:solidFill>
                        <a:latin typeface="+mn-lt"/>
                        <a:ea typeface="+mn-ea"/>
                        <a:cs typeface="+mn-cs"/>
                      </a:endParaRPr>
                    </a:p>
                  </xdr:txBody>
                </xdr:sp>
                <xdr:sp macro="" textlink="">
                  <xdr:nvSpPr>
                    <xdr:cNvPr id="25" name="CaixaDeTexto 24">
                      <a:extLst>
                        <a:ext uri="{FF2B5EF4-FFF2-40B4-BE49-F238E27FC236}">
                          <a16:creationId xmlns:a16="http://schemas.microsoft.com/office/drawing/2014/main" id="{00000000-0008-0000-0300-000019000000}"/>
                        </a:ext>
                      </a:extLst>
                    </xdr:cNvPr>
                    <xdr:cNvSpPr txBox="1"/>
                  </xdr:nvSpPr>
                  <xdr:spPr>
                    <a:xfrm>
                      <a:off x="7003232" y="4362450"/>
                      <a:ext cx="1169807" cy="280205"/>
                    </a:xfrm>
                    <a:prstGeom prst="rect">
                      <a:avLst/>
                    </a:prstGeom>
                    <a:noFill/>
                  </xdr:spPr>
                  <xdr:style>
                    <a:lnRef idx="0">
                      <a:scrgbClr r="0" g="0" b="0"/>
                    </a:lnRef>
                    <a:fillRef idx="0">
                      <a:scrgbClr r="0" g="0" b="0"/>
                    </a:fillRef>
                    <a:effectRef idx="0">
                      <a:scrgbClr r="0" g="0" b="0"/>
                    </a:effectRef>
                    <a:fontRef idx="minor">
                      <a:schemeClr val="tx1"/>
                    </a:fontRef>
                  </xdr:style>
                  <xdr:txBody>
                    <a:bodyPr vertOverflow="clip" horzOverflow="clip" wrap="none" rtlCol="0" anchor="t">
                      <a:spAutoFit/>
                    </a:bodyPr>
                    <a:lstStyle/>
                    <a:p>
                      <a:pPr algn="l"/>
                      <a:r>
                        <a:rPr lang="pt-BR" sz="1200" b="1">
                          <a:solidFill>
                            <a:schemeClr val="tx1">
                              <a:lumMod val="50000"/>
                              <a:lumOff val="50000"/>
                            </a:schemeClr>
                          </a:solidFill>
                        </a:rPr>
                        <a:t>SALDO DO MÊS</a:t>
                      </a:r>
                    </a:p>
                  </xdr:txBody>
                </xdr:sp>
                <xdr:sp macro="" textlink="SUPORTE!D17">
                  <xdr:nvSpPr>
                    <xdr:cNvPr id="26" name="CaixaDeTexto 25">
                      <a:extLst>
                        <a:ext uri="{FF2B5EF4-FFF2-40B4-BE49-F238E27FC236}">
                          <a16:creationId xmlns:a16="http://schemas.microsoft.com/office/drawing/2014/main" id="{00000000-0008-0000-0300-00001A000000}"/>
                        </a:ext>
                      </a:extLst>
                    </xdr:cNvPr>
                    <xdr:cNvSpPr txBox="1"/>
                  </xdr:nvSpPr>
                  <xdr:spPr>
                    <a:xfrm>
                      <a:off x="6690832" y="4533900"/>
                      <a:ext cx="2015019" cy="468013"/>
                    </a:xfrm>
                    <a:prstGeom prst="rect">
                      <a:avLst/>
                    </a:prstGeom>
                    <a:noFill/>
                  </xdr:spPr>
                  <xdr:style>
                    <a:lnRef idx="0">
                      <a:scrgbClr r="0" g="0" b="0"/>
                    </a:lnRef>
                    <a:fillRef idx="0">
                      <a:scrgbClr r="0" g="0" b="0"/>
                    </a:fillRef>
                    <a:effectRef idx="0">
                      <a:scrgbClr r="0" g="0" b="0"/>
                    </a:effectRef>
                    <a:fontRef idx="minor">
                      <a:schemeClr val="tx1"/>
                    </a:fontRef>
                  </xdr:style>
                  <xdr:txBody>
                    <a:bodyPr vertOverflow="clip" horzOverflow="clip" wrap="square" rtlCol="0" anchor="t">
                      <a:spAutoFit/>
                    </a:bodyPr>
                    <a:lstStyle/>
                    <a:p>
                      <a:pPr marL="0" indent="0" algn="l"/>
                      <a:fld id="{D74BC171-1B3E-4450-8DFB-94071951B752}" type="TxLink">
                        <a:rPr lang="en-US" sz="2400" b="1" i="0" u="none" strike="noStrike">
                          <a:solidFill>
                            <a:schemeClr val="bg1">
                              <a:lumMod val="50000"/>
                            </a:schemeClr>
                          </a:solidFill>
                          <a:latin typeface="+mn-lt"/>
                          <a:ea typeface="+mn-ea"/>
                          <a:cs typeface="+mn-cs"/>
                        </a:rPr>
                        <a:pPr marL="0" indent="0" algn="l"/>
                        <a:t>-R$ 500,00 </a:t>
                      </a:fld>
                      <a:endParaRPr lang="pt-BR" sz="2400" b="1">
                        <a:solidFill>
                          <a:schemeClr val="bg1">
                            <a:lumMod val="50000"/>
                          </a:schemeClr>
                        </a:solidFill>
                        <a:latin typeface="+mn-lt"/>
                        <a:ea typeface="+mn-ea"/>
                        <a:cs typeface="+mn-cs"/>
                      </a:endParaRPr>
                    </a:p>
                  </xdr:txBody>
                </xdr:sp>
                <xdr:sp macro="" textlink="">
                  <xdr:nvSpPr>
                    <xdr:cNvPr id="27" name="CaixaDeTexto 26">
                      <a:extLst>
                        <a:ext uri="{FF2B5EF4-FFF2-40B4-BE49-F238E27FC236}">
                          <a16:creationId xmlns:a16="http://schemas.microsoft.com/office/drawing/2014/main" id="{00000000-0008-0000-0300-00001B000000}"/>
                        </a:ext>
                      </a:extLst>
                    </xdr:cNvPr>
                    <xdr:cNvSpPr txBox="1"/>
                  </xdr:nvSpPr>
                  <xdr:spPr>
                    <a:xfrm>
                      <a:off x="11087953" y="4286250"/>
                      <a:ext cx="713336" cy="280205"/>
                    </a:xfrm>
                    <a:prstGeom prst="rect">
                      <a:avLst/>
                    </a:prstGeom>
                    <a:noFill/>
                  </xdr:spPr>
                  <xdr:style>
                    <a:lnRef idx="0">
                      <a:scrgbClr r="0" g="0" b="0"/>
                    </a:lnRef>
                    <a:fillRef idx="0">
                      <a:scrgbClr r="0" g="0" b="0"/>
                    </a:fillRef>
                    <a:effectRef idx="0">
                      <a:scrgbClr r="0" g="0" b="0"/>
                    </a:effectRef>
                    <a:fontRef idx="minor">
                      <a:schemeClr val="tx1"/>
                    </a:fontRef>
                  </xdr:style>
                  <xdr:txBody>
                    <a:bodyPr vertOverflow="clip" horzOverflow="clip" wrap="none" rtlCol="0" anchor="t">
                      <a:spAutoFit/>
                    </a:bodyPr>
                    <a:lstStyle/>
                    <a:p>
                      <a:pPr algn="r"/>
                      <a:r>
                        <a:rPr lang="pt-BR" sz="1200" b="1">
                          <a:solidFill>
                            <a:srgbClr val="41C77E"/>
                          </a:solidFill>
                        </a:rPr>
                        <a:t>RECEITA</a:t>
                      </a:r>
                    </a:p>
                  </xdr:txBody>
                </xdr:sp>
                <xdr:sp macro="" textlink="">
                  <xdr:nvSpPr>
                    <xdr:cNvPr id="28" name="CaixaDeTexto 27">
                      <a:extLst>
                        <a:ext uri="{FF2B5EF4-FFF2-40B4-BE49-F238E27FC236}">
                          <a16:creationId xmlns:a16="http://schemas.microsoft.com/office/drawing/2014/main" id="{00000000-0008-0000-0300-00001C000000}"/>
                        </a:ext>
                      </a:extLst>
                    </xdr:cNvPr>
                    <xdr:cNvSpPr txBox="1"/>
                  </xdr:nvSpPr>
                  <xdr:spPr>
                    <a:xfrm>
                      <a:off x="11078428" y="5133975"/>
                      <a:ext cx="752385" cy="280205"/>
                    </a:xfrm>
                    <a:prstGeom prst="rect">
                      <a:avLst/>
                    </a:prstGeom>
                    <a:noFill/>
                  </xdr:spPr>
                  <xdr:style>
                    <a:lnRef idx="0">
                      <a:scrgbClr r="0" g="0" b="0"/>
                    </a:lnRef>
                    <a:fillRef idx="0">
                      <a:scrgbClr r="0" g="0" b="0"/>
                    </a:fillRef>
                    <a:effectRef idx="0">
                      <a:scrgbClr r="0" g="0" b="0"/>
                    </a:effectRef>
                    <a:fontRef idx="minor">
                      <a:schemeClr val="tx1"/>
                    </a:fontRef>
                  </xdr:style>
                  <xdr:txBody>
                    <a:bodyPr vertOverflow="clip" horzOverflow="clip" wrap="none" rtlCol="0" anchor="t">
                      <a:spAutoFit/>
                    </a:bodyPr>
                    <a:lstStyle/>
                    <a:p>
                      <a:pPr algn="l"/>
                      <a:r>
                        <a:rPr lang="pt-BR" sz="1200" b="1">
                          <a:solidFill>
                            <a:srgbClr val="FF0000"/>
                          </a:solidFill>
                        </a:rPr>
                        <a:t>DESPESA</a:t>
                      </a:r>
                    </a:p>
                  </xdr:txBody>
                </xdr:sp>
                <xdr:sp macro="" textlink="SUPORTE!D19">
                  <xdr:nvSpPr>
                    <xdr:cNvPr id="29" name="CaixaDeTexto 28">
                      <a:extLst>
                        <a:ext uri="{FF2B5EF4-FFF2-40B4-BE49-F238E27FC236}">
                          <a16:creationId xmlns:a16="http://schemas.microsoft.com/office/drawing/2014/main" id="{00000000-0008-0000-0300-00001D000000}"/>
                        </a:ext>
                      </a:extLst>
                    </xdr:cNvPr>
                    <xdr:cNvSpPr txBox="1"/>
                  </xdr:nvSpPr>
                  <xdr:spPr>
                    <a:xfrm>
                      <a:off x="11643829" y="4143375"/>
                      <a:ext cx="2005494" cy="468013"/>
                    </a:xfrm>
                    <a:prstGeom prst="rect">
                      <a:avLst/>
                    </a:prstGeom>
                    <a:noFill/>
                  </xdr:spPr>
                  <xdr:style>
                    <a:lnRef idx="0">
                      <a:scrgbClr r="0" g="0" b="0"/>
                    </a:lnRef>
                    <a:fillRef idx="0">
                      <a:scrgbClr r="0" g="0" b="0"/>
                    </a:fillRef>
                    <a:effectRef idx="0">
                      <a:scrgbClr r="0" g="0" b="0"/>
                    </a:effectRef>
                    <a:fontRef idx="minor">
                      <a:schemeClr val="tx1"/>
                    </a:fontRef>
                  </xdr:style>
                  <xdr:txBody>
                    <a:bodyPr vertOverflow="clip" horzOverflow="clip" wrap="square" rtlCol="0" anchor="t">
                      <a:spAutoFit/>
                    </a:bodyPr>
                    <a:lstStyle/>
                    <a:p>
                      <a:pPr marL="0" indent="0" algn="l"/>
                      <a:fld id="{27A8AE76-1AA0-4834-A99D-F63C0788B521}" type="TxLink">
                        <a:rPr lang="en-US" sz="2400" b="1" i="0" u="none" strike="noStrike">
                          <a:solidFill>
                            <a:schemeClr val="bg1">
                              <a:lumMod val="50000"/>
                            </a:schemeClr>
                          </a:solidFill>
                          <a:latin typeface="+mn-lt"/>
                          <a:ea typeface="+mn-ea"/>
                          <a:cs typeface="+mn-cs"/>
                        </a:rPr>
                        <a:pPr marL="0" indent="0" algn="l"/>
                        <a:t> R$-   </a:t>
                      </a:fld>
                      <a:endParaRPr lang="pt-BR" sz="2400" b="1">
                        <a:solidFill>
                          <a:schemeClr val="bg1">
                            <a:lumMod val="50000"/>
                          </a:schemeClr>
                        </a:solidFill>
                        <a:latin typeface="+mn-lt"/>
                        <a:ea typeface="+mn-ea"/>
                        <a:cs typeface="+mn-cs"/>
                      </a:endParaRPr>
                    </a:p>
                  </xdr:txBody>
                </xdr:sp>
                <xdr:sp macro="" textlink="">
                  <xdr:nvSpPr>
                    <xdr:cNvPr id="33" name="CaixaDeTexto 32">
                      <a:extLst>
                        <a:ext uri="{FF2B5EF4-FFF2-40B4-BE49-F238E27FC236}">
                          <a16:creationId xmlns:a16="http://schemas.microsoft.com/office/drawing/2014/main" id="{00000000-0008-0000-0300-000021000000}"/>
                        </a:ext>
                      </a:extLst>
                    </xdr:cNvPr>
                    <xdr:cNvSpPr txBox="1"/>
                  </xdr:nvSpPr>
                  <xdr:spPr>
                    <a:xfrm>
                      <a:off x="6591300" y="3581400"/>
                      <a:ext cx="1144288" cy="311496"/>
                    </a:xfrm>
                    <a:prstGeom prst="rect">
                      <a:avLst/>
                    </a:prstGeom>
                    <a:noFill/>
                  </xdr:spPr>
                  <xdr:style>
                    <a:lnRef idx="0">
                      <a:scrgbClr r="0" g="0" b="0"/>
                    </a:lnRef>
                    <a:fillRef idx="0">
                      <a:scrgbClr r="0" g="0" b="0"/>
                    </a:fillRef>
                    <a:effectRef idx="0">
                      <a:scrgbClr r="0" g="0" b="0"/>
                    </a:effectRef>
                    <a:fontRef idx="minor">
                      <a:schemeClr val="tx1"/>
                    </a:fontRef>
                  </xdr:style>
                  <xdr:txBody>
                    <a:bodyPr vertOverflow="clip" horzOverflow="clip" wrap="none" rtlCol="0" anchor="t">
                      <a:spAutoFit/>
                    </a:bodyPr>
                    <a:lstStyle/>
                    <a:p>
                      <a:r>
                        <a:rPr lang="pt-BR" sz="1400" b="1">
                          <a:solidFill>
                            <a:schemeClr val="tx1">
                              <a:lumMod val="50000"/>
                              <a:lumOff val="50000"/>
                            </a:schemeClr>
                          </a:solidFill>
                        </a:rPr>
                        <a:t>MÊS</a:t>
                      </a:r>
                      <a:r>
                        <a:rPr lang="pt-BR" sz="1400" b="1" baseline="0">
                          <a:solidFill>
                            <a:schemeClr val="tx1">
                              <a:lumMod val="50000"/>
                              <a:lumOff val="50000"/>
                            </a:schemeClr>
                          </a:solidFill>
                        </a:rPr>
                        <a:t> ATUAL: </a:t>
                      </a:r>
                      <a:endParaRPr lang="pt-BR" sz="1400" b="1">
                        <a:solidFill>
                          <a:schemeClr val="tx1">
                            <a:lumMod val="50000"/>
                            <a:lumOff val="50000"/>
                          </a:schemeClr>
                        </a:solidFill>
                      </a:endParaRPr>
                    </a:p>
                  </xdr:txBody>
                </xdr:sp>
                <xdr:cxnSp macro="">
                  <xdr:nvCxnSpPr>
                    <xdr:cNvPr id="34" name="Conector reto 33">
                      <a:extLst>
                        <a:ext uri="{FF2B5EF4-FFF2-40B4-BE49-F238E27FC236}">
                          <a16:creationId xmlns:a16="http://schemas.microsoft.com/office/drawing/2014/main" id="{00000000-0008-0000-0300-000022000000}"/>
                        </a:ext>
                      </a:extLst>
                    </xdr:cNvPr>
                    <xdr:cNvCxnSpPr/>
                  </xdr:nvCxnSpPr>
                  <xdr:spPr>
                    <a:xfrm>
                      <a:off x="6638925" y="3914775"/>
                      <a:ext cx="7058024" cy="0"/>
                    </a:xfrm>
                    <a:prstGeom prst="line">
                      <a:avLst/>
                    </a:prstGeom>
                    <a:ln>
                      <a:solidFill>
                        <a:schemeClr val="bg1">
                          <a:lumMod val="75000"/>
                        </a:schemeClr>
                      </a:solidFill>
                    </a:ln>
                  </xdr:spPr>
                  <xdr:style>
                    <a:lnRef idx="1">
                      <a:schemeClr val="accent1"/>
                    </a:lnRef>
                    <a:fillRef idx="0">
                      <a:schemeClr val="accent1"/>
                    </a:fillRef>
                    <a:effectRef idx="0">
                      <a:schemeClr val="accent1"/>
                    </a:effectRef>
                    <a:fontRef idx="minor">
                      <a:schemeClr val="tx1"/>
                    </a:fontRef>
                  </xdr:style>
                </xdr:cxnSp>
                <xdr:graphicFrame macro="">
                  <xdr:nvGraphicFramePr>
                    <xdr:cNvPr id="35" name="Gráfico 34">
                      <a:extLst>
                        <a:ext uri="{FF2B5EF4-FFF2-40B4-BE49-F238E27FC236}">
                          <a16:creationId xmlns:a16="http://schemas.microsoft.com/office/drawing/2014/main" id="{00000000-0008-0000-0300-000023000000}"/>
                        </a:ext>
                      </a:extLst>
                    </xdr:cNvPr>
                    <xdr:cNvGraphicFramePr>
                      <a:graphicFrameLocks/>
                    </xdr:cNvGraphicFramePr>
                  </xdr:nvGraphicFramePr>
                  <xdr:xfrm>
                    <a:off x="8705850" y="3876675"/>
                    <a:ext cx="2228850" cy="2086655"/>
                  </xdr:xfrm>
                  <a:graphic>
                    <a:graphicData uri="http://schemas.openxmlformats.org/drawingml/2006/chart">
                      <c:chart xmlns:c="http://schemas.openxmlformats.org/drawingml/2006/chart" xmlns:r="http://schemas.openxmlformats.org/officeDocument/2006/relationships" r:id="rId16"/>
                    </a:graphicData>
                  </a:graphic>
                </xdr:graphicFrame>
                <xdr:sp macro="" textlink="SUPORTE!F17">
                  <xdr:nvSpPr>
                    <xdr:cNvPr id="36" name="CaixaDeTexto 35">
                      <a:extLst>
                        <a:ext uri="{FF2B5EF4-FFF2-40B4-BE49-F238E27FC236}">
                          <a16:creationId xmlns:a16="http://schemas.microsoft.com/office/drawing/2014/main" id="{00000000-0008-0000-0300-000024000000}"/>
                        </a:ext>
                      </a:extLst>
                    </xdr:cNvPr>
                    <xdr:cNvSpPr txBox="1"/>
                  </xdr:nvSpPr>
                  <xdr:spPr>
                    <a:xfrm>
                      <a:off x="9286875" y="4619625"/>
                      <a:ext cx="1047750" cy="468013"/>
                    </a:xfrm>
                    <a:prstGeom prst="rect">
                      <a:avLst/>
                    </a:prstGeom>
                    <a:noFill/>
                  </xdr:spPr>
                  <xdr:style>
                    <a:lnRef idx="0">
                      <a:scrgbClr r="0" g="0" b="0"/>
                    </a:lnRef>
                    <a:fillRef idx="0">
                      <a:scrgbClr r="0" g="0" b="0"/>
                    </a:fillRef>
                    <a:effectRef idx="0">
                      <a:scrgbClr r="0" g="0" b="0"/>
                    </a:effectRef>
                    <a:fontRef idx="minor">
                      <a:schemeClr val="tx1"/>
                    </a:fontRef>
                  </xdr:style>
                  <xdr:txBody>
                    <a:bodyPr vertOverflow="clip" horzOverflow="clip" wrap="square" rtlCol="0" anchor="t">
                      <a:spAutoFit/>
                    </a:bodyPr>
                    <a:lstStyle/>
                    <a:p>
                      <a:pPr marL="0" indent="0" algn="ctr"/>
                      <a:fld id="{8622F821-BBED-44A2-9260-F9C305701E8D}" type="TxLink">
                        <a:rPr lang="en-US" sz="2400" b="1">
                          <a:solidFill>
                            <a:schemeClr val="tx1">
                              <a:lumMod val="50000"/>
                              <a:lumOff val="50000"/>
                            </a:schemeClr>
                          </a:solidFill>
                          <a:latin typeface="+mn-lt"/>
                          <a:ea typeface="+mn-ea"/>
                          <a:cs typeface="+mn-cs"/>
                        </a:rPr>
                        <a:pPr marL="0" indent="0" algn="ctr"/>
                        <a:t>-50%</a:t>
                      </a:fld>
                      <a:endParaRPr lang="pt-BR" sz="2400" b="1">
                        <a:solidFill>
                          <a:schemeClr val="tx1">
                            <a:lumMod val="50000"/>
                            <a:lumOff val="50000"/>
                          </a:schemeClr>
                        </a:solidFill>
                        <a:latin typeface="+mn-lt"/>
                        <a:ea typeface="+mn-ea"/>
                        <a:cs typeface="+mn-cs"/>
                      </a:endParaRPr>
                    </a:p>
                  </xdr:txBody>
                </xdr:sp>
                <xdr:sp macro="" textlink="">
                  <xdr:nvSpPr>
                    <xdr:cNvPr id="37" name="CaixaDeTexto 36">
                      <a:extLst>
                        <a:ext uri="{FF2B5EF4-FFF2-40B4-BE49-F238E27FC236}">
                          <a16:creationId xmlns:a16="http://schemas.microsoft.com/office/drawing/2014/main" id="{00000000-0008-0000-0300-000025000000}"/>
                        </a:ext>
                      </a:extLst>
                    </xdr:cNvPr>
                    <xdr:cNvSpPr txBox="1"/>
                  </xdr:nvSpPr>
                  <xdr:spPr>
                    <a:xfrm>
                      <a:off x="9448799" y="4933950"/>
                      <a:ext cx="788742" cy="280205"/>
                    </a:xfrm>
                    <a:prstGeom prst="rect">
                      <a:avLst/>
                    </a:prstGeom>
                    <a:noFill/>
                  </xdr:spPr>
                  <xdr:style>
                    <a:lnRef idx="0">
                      <a:scrgbClr r="0" g="0" b="0"/>
                    </a:lnRef>
                    <a:fillRef idx="0">
                      <a:scrgbClr r="0" g="0" b="0"/>
                    </a:fillRef>
                    <a:effectRef idx="0">
                      <a:scrgbClr r="0" g="0" b="0"/>
                    </a:effectRef>
                    <a:fontRef idx="minor">
                      <a:schemeClr val="tx1"/>
                    </a:fontRef>
                  </xdr:style>
                  <xdr:txBody>
                    <a:bodyPr vertOverflow="clip" horzOverflow="clip" wrap="none" rtlCol="0" anchor="t">
                      <a:spAutoFit/>
                    </a:bodyPr>
                    <a:lstStyle/>
                    <a:p>
                      <a:pPr algn="ctr"/>
                      <a:r>
                        <a:rPr lang="pt-BR" sz="1200" b="1">
                          <a:solidFill>
                            <a:schemeClr val="bg1">
                              <a:lumMod val="75000"/>
                            </a:schemeClr>
                          </a:solidFill>
                        </a:rPr>
                        <a:t>DA META</a:t>
                      </a:r>
                    </a:p>
                  </xdr:txBody>
                </xdr:sp>
                <xdr:sp macro="" textlink="">
                  <xdr:nvSpPr>
                    <xdr:cNvPr id="102" name="CaixaDeTexto 101">
                      <a:extLst>
                        <a:ext uri="{FF2B5EF4-FFF2-40B4-BE49-F238E27FC236}">
                          <a16:creationId xmlns:a16="http://schemas.microsoft.com/office/drawing/2014/main" id="{00000000-0008-0000-0300-000066000000}"/>
                        </a:ext>
                      </a:extLst>
                    </xdr:cNvPr>
                    <xdr:cNvSpPr txBox="1"/>
                  </xdr:nvSpPr>
                  <xdr:spPr>
                    <a:xfrm>
                      <a:off x="10525124" y="3590925"/>
                      <a:ext cx="1247073" cy="264560"/>
                    </a:xfrm>
                    <a:prstGeom prst="rect">
                      <a:avLst/>
                    </a:prstGeom>
                    <a:noFill/>
                  </xdr:spPr>
                  <xdr:style>
                    <a:lnRef idx="0">
                      <a:scrgbClr r="0" g="0" b="0"/>
                    </a:lnRef>
                    <a:fillRef idx="0">
                      <a:scrgbClr r="0" g="0" b="0"/>
                    </a:fillRef>
                    <a:effectRef idx="0">
                      <a:scrgbClr r="0" g="0" b="0"/>
                    </a:effectRef>
                    <a:fontRef idx="minor">
                      <a:schemeClr val="tx1"/>
                    </a:fontRef>
                  </xdr:style>
                  <xdr:txBody>
                    <a:bodyPr vertOverflow="clip" horzOverflow="clip" wrap="none" rtlCol="0" anchor="t">
                      <a:spAutoFit/>
                    </a:bodyPr>
                    <a:lstStyle/>
                    <a:p>
                      <a:r>
                        <a:rPr lang="pt-BR" sz="1100" b="1">
                          <a:solidFill>
                            <a:schemeClr val="bg1">
                              <a:lumMod val="65000"/>
                            </a:schemeClr>
                          </a:solidFill>
                        </a:rPr>
                        <a:t>COMPARAR COM:</a:t>
                      </a:r>
                    </a:p>
                  </xdr:txBody>
                </xdr:sp>
              </xdr:grpSp>
              <xdr:grpSp>
                <xdr:nvGrpSpPr>
                  <xdr:cNvPr id="106" name="Agrupar 105">
                    <a:extLst>
                      <a:ext uri="{FF2B5EF4-FFF2-40B4-BE49-F238E27FC236}">
                        <a16:creationId xmlns:a16="http://schemas.microsoft.com/office/drawing/2014/main" id="{00000000-0008-0000-0300-00006A000000}"/>
                      </a:ext>
                    </a:extLst>
                  </xdr:cNvPr>
                  <xdr:cNvGrpSpPr/>
                </xdr:nvGrpSpPr>
                <xdr:grpSpPr>
                  <a:xfrm>
                    <a:off x="4410075" y="4629150"/>
                    <a:ext cx="2138748" cy="1061279"/>
                    <a:chOff x="4200525" y="4629150"/>
                    <a:chExt cx="2138748" cy="1061279"/>
                  </a:xfrm>
                </xdr:grpSpPr>
                <mc:AlternateContent xmlns:mc="http://schemas.openxmlformats.org/markup-compatibility/2006" xmlns:a14="http://schemas.microsoft.com/office/drawing/2010/main">
                  <mc:Choice Requires="a14">
                    <xdr:pic>
                      <xdr:nvPicPr>
                        <xdr:cNvPr id="105" name="Imagem 104">
                          <a:extLst>
                            <a:ext uri="{FF2B5EF4-FFF2-40B4-BE49-F238E27FC236}">
                              <a16:creationId xmlns:a16="http://schemas.microsoft.com/office/drawing/2014/main" id="{00000000-0008-0000-0300-000069000000}"/>
                            </a:ext>
                          </a:extLst>
                        </xdr:cNvPr>
                        <xdr:cNvPicPr>
                          <a:picLocks noChangeAspect="1"/>
                          <a:extLst>
                            <a:ext uri="{84589F7E-364E-4C9E-8A38-B11213B215E9}">
                              <a14:cameraTool cellRange="SUPORTE!$N$19:$O$19" spid="_x0000_s29836"/>
                            </a:ext>
                          </a:extLst>
                        </xdr:cNvPicPr>
                      </xdr:nvPicPr>
                      <xdr:blipFill>
                        <a:blip xmlns:r="http://schemas.openxmlformats.org/officeDocument/2006/relationships" r:embed="rId17"/>
                        <a:stretch>
                          <a:fillRect/>
                        </a:stretch>
                      </xdr:blipFill>
                      <xdr:spPr>
                        <a:xfrm>
                          <a:off x="4200525" y="4629150"/>
                          <a:ext cx="1584000" cy="211200"/>
                        </a:xfrm>
                        <a:prstGeom prst="rect">
                          <a:avLst/>
                        </a:prstGeom>
                      </xdr:spPr>
                    </xdr:pic>
                  </mc:Choice>
                  <mc:Fallback xmlns=""/>
                </mc:AlternateContent>
                <xdr:sp macro="" textlink="SUPORTE!N16">
                  <xdr:nvSpPr>
                    <xdr:cNvPr id="101" name="CaixaDeTexto 100">
                      <a:extLst>
                        <a:ext uri="{FF2B5EF4-FFF2-40B4-BE49-F238E27FC236}">
                          <a16:creationId xmlns:a16="http://schemas.microsoft.com/office/drawing/2014/main" id="{00000000-0008-0000-0300-000065000000}"/>
                        </a:ext>
                      </a:extLst>
                    </xdr:cNvPr>
                    <xdr:cNvSpPr txBox="1"/>
                  </xdr:nvSpPr>
                  <xdr:spPr>
                    <a:xfrm>
                      <a:off x="5115540" y="4634669"/>
                      <a:ext cx="1223733" cy="217560"/>
                    </a:xfrm>
                    <a:prstGeom prst="rect">
                      <a:avLst/>
                    </a:prstGeom>
                    <a:noFill/>
                    <a:ln w="9525" cmpd="sng">
                      <a:noFill/>
                    </a:ln>
                  </xdr:spPr>
                  <xdr:style>
                    <a:lnRef idx="0">
                      <a:scrgbClr r="0" g="0" b="0"/>
                    </a:lnRef>
                    <a:fillRef idx="0">
                      <a:scrgbClr r="0" g="0" b="0"/>
                    </a:fillRef>
                    <a:effectRef idx="0">
                      <a:scrgbClr r="0" g="0" b="0"/>
                    </a:effectRef>
                    <a:fontRef idx="minor">
                      <a:schemeClr val="dk1"/>
                    </a:fontRef>
                  </xdr:style>
                  <xdr:txBody>
                    <a:bodyPr vertOverflow="clip" horzOverflow="clip" wrap="none" rtlCol="0" anchor="ctr">
                      <a:spAutoFit/>
                    </a:bodyPr>
                    <a:lstStyle/>
                    <a:p>
                      <a:pPr marL="0" indent="0" algn="l"/>
                      <a:fld id="{4D3AE333-5A26-43CF-84EF-13226EB45F12}" type="TxLink">
                        <a:rPr lang="en-US" sz="800" b="1">
                          <a:solidFill>
                            <a:schemeClr val="bg1">
                              <a:lumMod val="65000"/>
                            </a:schemeClr>
                          </a:solidFill>
                          <a:latin typeface="+mn-lt"/>
                          <a:ea typeface="+mn-ea"/>
                          <a:cs typeface="+mn-cs"/>
                        </a:rPr>
                        <a:pPr marL="0" indent="0" algn="l"/>
                        <a:t>EM RELAÇÃO À JANEIRO</a:t>
                      </a:fld>
                      <a:endParaRPr lang="pt-BR" sz="800" b="1">
                        <a:solidFill>
                          <a:schemeClr val="bg1">
                            <a:lumMod val="65000"/>
                          </a:schemeClr>
                        </a:solidFill>
                        <a:latin typeface="+mn-lt"/>
                        <a:ea typeface="+mn-ea"/>
                        <a:cs typeface="+mn-cs"/>
                      </a:endParaRPr>
                    </a:p>
                  </xdr:txBody>
                </xdr:sp>
                <xdr:sp macro="" textlink="SUPORTE!N16">
                  <xdr:nvSpPr>
                    <xdr:cNvPr id="157" name="CaixaDeTexto 156">
                      <a:extLst>
                        <a:ext uri="{FF2B5EF4-FFF2-40B4-BE49-F238E27FC236}">
                          <a16:creationId xmlns:a16="http://schemas.microsoft.com/office/drawing/2014/main" id="{00000000-0008-0000-0300-00009D000000}"/>
                        </a:ext>
                      </a:extLst>
                    </xdr:cNvPr>
                    <xdr:cNvSpPr txBox="1"/>
                  </xdr:nvSpPr>
                  <xdr:spPr>
                    <a:xfrm>
                      <a:off x="5106015" y="5472869"/>
                      <a:ext cx="1223733" cy="217560"/>
                    </a:xfrm>
                    <a:prstGeom prst="rect">
                      <a:avLst/>
                    </a:prstGeom>
                    <a:noFill/>
                    <a:ln w="9525" cmpd="sng">
                      <a:noFill/>
                    </a:ln>
                  </xdr:spPr>
                  <xdr:style>
                    <a:lnRef idx="0">
                      <a:scrgbClr r="0" g="0" b="0"/>
                    </a:lnRef>
                    <a:fillRef idx="0">
                      <a:scrgbClr r="0" g="0" b="0"/>
                    </a:fillRef>
                    <a:effectRef idx="0">
                      <a:scrgbClr r="0" g="0" b="0"/>
                    </a:effectRef>
                    <a:fontRef idx="minor">
                      <a:schemeClr val="dk1"/>
                    </a:fontRef>
                  </xdr:style>
                  <xdr:txBody>
                    <a:bodyPr vertOverflow="clip" horzOverflow="clip" wrap="none" rtlCol="0" anchor="ctr">
                      <a:spAutoFit/>
                    </a:bodyPr>
                    <a:lstStyle/>
                    <a:p>
                      <a:pPr marL="0" indent="0" algn="l"/>
                      <a:fld id="{FAA2D3FB-E366-42B5-9028-5B98B63ACDE4}" type="TxLink">
                        <a:rPr lang="en-US" sz="800" b="1">
                          <a:solidFill>
                            <a:schemeClr val="bg1">
                              <a:lumMod val="65000"/>
                            </a:schemeClr>
                          </a:solidFill>
                          <a:latin typeface="+mn-lt"/>
                          <a:ea typeface="+mn-ea"/>
                          <a:cs typeface="+mn-cs"/>
                        </a:rPr>
                        <a:pPr marL="0" indent="0" algn="l"/>
                        <a:t>EM RELAÇÃO À JANEIRO</a:t>
                      </a:fld>
                      <a:endParaRPr lang="pt-BR" sz="800" b="1">
                        <a:solidFill>
                          <a:schemeClr val="bg1">
                            <a:lumMod val="65000"/>
                          </a:schemeClr>
                        </a:solidFill>
                        <a:latin typeface="+mn-lt"/>
                        <a:ea typeface="+mn-ea"/>
                        <a:cs typeface="+mn-cs"/>
                      </a:endParaRPr>
                    </a:p>
                  </xdr:txBody>
                </xdr:sp>
              </xdr:grpSp>
              <xdr:sp macro="" textlink="SUPORTE!D20">
                <xdr:nvSpPr>
                  <xdr:cNvPr id="111" name="CaixaDeTexto 110">
                    <a:extLst>
                      <a:ext uri="{FF2B5EF4-FFF2-40B4-BE49-F238E27FC236}">
                        <a16:creationId xmlns:a16="http://schemas.microsoft.com/office/drawing/2014/main" id="{00000000-0008-0000-0300-00006F000000}"/>
                      </a:ext>
                    </a:extLst>
                  </xdr:cNvPr>
                  <xdr:cNvSpPr txBox="1"/>
                </xdr:nvSpPr>
                <xdr:spPr>
                  <a:xfrm>
                    <a:off x="5128730" y="5048250"/>
                    <a:ext cx="2005494" cy="468013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square" rtlCol="0" anchor="t">
                    <a:spAutoFit/>
                  </a:bodyPr>
                  <a:lstStyle/>
                  <a:p>
                    <a:pPr marL="0" indent="0" algn="l"/>
                    <a:fld id="{5C48345E-3516-4902-BC2A-F8F9EFD55A51}" type="TxLink">
                      <a:rPr lang="en-US" sz="24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+mn-lt"/>
                        <a:ea typeface="+mn-ea"/>
                        <a:cs typeface="+mn-cs"/>
                      </a:rPr>
                      <a:pPr marL="0" indent="0" algn="l"/>
                      <a:t> R$500,00 </a:t>
                    </a:fld>
                    <a:endParaRPr lang="pt-BR" sz="24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+mn-lt"/>
                      <a:ea typeface="+mn-ea"/>
                      <a:cs typeface="+mn-cs"/>
                    </a:endParaRPr>
                  </a:p>
                </xdr:txBody>
              </xdr:sp>
              <mc:AlternateContent xmlns:mc="http://schemas.openxmlformats.org/markup-compatibility/2006" xmlns:a14="http://schemas.microsoft.com/office/drawing/2010/main">
                <mc:Choice Requires="a14">
                  <xdr:pic>
                    <xdr:nvPicPr>
                      <xdr:cNvPr id="115" name="Imagem 114">
                        <a:extLst>
                          <a:ext uri="{FF2B5EF4-FFF2-40B4-BE49-F238E27FC236}">
                            <a16:creationId xmlns:a16="http://schemas.microsoft.com/office/drawing/2014/main" id="{00000000-0008-0000-0300-000073000000}"/>
                          </a:ext>
                        </a:extLst>
                      </xdr:cNvPr>
                      <xdr:cNvPicPr>
                        <a:picLocks noChangeAspect="1"/>
                        <a:extLst>
                          <a:ext uri="{84589F7E-364E-4C9E-8A38-B11213B215E9}">
                            <a14:cameraTool cellRange="SUPORTE!$N$20:$O$20" spid="_x0000_s29837"/>
                          </a:ext>
                        </a:extLst>
                      </xdr:cNvPicPr>
                    </xdr:nvPicPr>
                    <xdr:blipFill>
                      <a:blip xmlns:r="http://schemas.openxmlformats.org/officeDocument/2006/relationships" r:embed="rId18"/>
                      <a:stretch>
                        <a:fillRect/>
                      </a:stretch>
                    </xdr:blipFill>
                    <xdr:spPr>
                      <a:xfrm>
                        <a:off x="4400550" y="5480414"/>
                        <a:ext cx="1584000" cy="211200"/>
                      </a:xfrm>
                      <a:prstGeom prst="rect">
                        <a:avLst/>
                      </a:prstGeom>
                      <a:ln>
                        <a:noFill/>
                      </a:ln>
                    </xdr:spPr>
                  </xdr:pic>
                </mc:Choice>
                <mc:Fallback xmlns=""/>
              </mc:AlternateContent>
            </xdr:grpSp>
            <mc:AlternateContent xmlns:mc="http://schemas.openxmlformats.org/markup-compatibility/2006">
              <mc:Choice xmlns:a14="http://schemas.microsoft.com/office/drawing/2010/main" Requires="a14">
                <xdr:sp macro="" textlink="">
                  <xdr:nvSpPr>
                    <xdr:cNvPr id="8193" name="Drop Down 1" hidden="1">
                      <a:extLst>
                        <a:ext uri="{63B3BB69-23CF-44E3-9099-C40C66FF867C}">
                          <a14:compatExt spid="_x0000_s8193"/>
                        </a:ext>
                        <a:ext uri="{FF2B5EF4-FFF2-40B4-BE49-F238E27FC236}">
                          <a16:creationId xmlns:a16="http://schemas.microsoft.com/office/drawing/2014/main" id="{00000000-0008-0000-0300-000001200000}"/>
                        </a:ext>
                      </a:extLst>
                    </xdr:cNvPr>
                    <xdr:cNvSpPr/>
                  </xdr:nvSpPr>
                  <xdr:spPr bwMode="auto">
                    <a:xfrm>
                      <a:off x="5286375" y="3848100"/>
                      <a:ext cx="1866899" cy="295275"/>
                    </a:xfrm>
                    <a:prstGeom prst="rect">
                      <a:avLst/>
                    </a:prstGeom>
                    <a:noFill/>
                    <a:ln>
                      <a:noFill/>
                    </a:ln>
                    <a:extLst>
                      <a:ext uri="{91240B29-F687-4F45-9708-019B960494DF}">
                        <a14:hiddenLine w="9525">
                          <a:noFill/>
                          <a:miter lim="800000"/>
                          <a:headEnd/>
                          <a:tailEnd/>
                        </a14:hiddenLine>
                      </a:ext>
                    </a:extLst>
                  </xdr:spPr>
                </xdr:sp>
              </mc:Choice>
              <mc:Fallback/>
            </mc:AlternateContent>
          </xdr:grpSp>
          <xdr:pic>
            <xdr:nvPicPr>
              <xdr:cNvPr id="120" name="Imagem 119">
                <a:extLst>
                  <a:ext uri="{FF2B5EF4-FFF2-40B4-BE49-F238E27FC236}">
                    <a16:creationId xmlns:a16="http://schemas.microsoft.com/office/drawing/2014/main" id="{00000000-0008-0000-0300-000078000000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19" cstate="print">
                <a:extLs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tretch>
                <a:fillRect/>
              </a:stretch>
            </xdr:blipFill>
            <xdr:spPr>
              <a:xfrm>
                <a:off x="400050" y="4543425"/>
                <a:ext cx="195072" cy="170688"/>
              </a:xfrm>
              <a:prstGeom prst="rect">
                <a:avLst/>
              </a:prstGeom>
            </xdr:spPr>
          </xdr:pic>
        </xdr:grpSp>
        <xdr:pic>
          <xdr:nvPicPr>
            <xdr:cNvPr id="8195" name="Imagem 8194">
              <a:extLst>
                <a:ext uri="{FF2B5EF4-FFF2-40B4-BE49-F238E27FC236}">
                  <a16:creationId xmlns:a16="http://schemas.microsoft.com/office/drawing/2014/main" id="{00000000-0008-0000-0300-0000032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0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4524375" y="4477127"/>
              <a:ext cx="108000" cy="108000"/>
            </a:xfrm>
            <a:prstGeom prst="rect">
              <a:avLst/>
            </a:prstGeom>
          </xdr:spPr>
        </xdr:pic>
        <xdr:pic>
          <xdr:nvPicPr>
            <xdr:cNvPr id="132" name="Imagem 131">
              <a:extLst>
                <a:ext uri="{FF2B5EF4-FFF2-40B4-BE49-F238E27FC236}">
                  <a16:creationId xmlns:a16="http://schemas.microsoft.com/office/drawing/2014/main" id="{00000000-0008-0000-0300-000084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/>
          </xdr:blipFill>
          <xdr:spPr>
            <a:xfrm>
              <a:off x="4514850" y="5324852"/>
              <a:ext cx="108000" cy="108000"/>
            </a:xfrm>
            <a:prstGeom prst="rect">
              <a:avLst/>
            </a:prstGeom>
          </xdr:spPr>
        </xdr:pic>
      </xdr:grpSp>
      <mc:AlternateContent xmlns:mc="http://schemas.openxmlformats.org/markup-compatibility/2006" xmlns:a14="http://schemas.microsoft.com/office/drawing/2010/main">
        <mc:Choice Requires="a14">
          <xdr:pic>
            <xdr:nvPicPr>
              <xdr:cNvPr id="158" name="Imagem 157">
                <a:extLst>
                  <a:ext uri="{FF2B5EF4-FFF2-40B4-BE49-F238E27FC236}">
                    <a16:creationId xmlns:a16="http://schemas.microsoft.com/office/drawing/2014/main" id="{00000000-0008-0000-0300-00009E000000}"/>
                  </a:ext>
                </a:extLst>
              </xdr:cNvPr>
              <xdr:cNvPicPr>
                <a:picLocks/>
                <a:extLst>
                  <a:ext uri="{84589F7E-364E-4C9E-8A38-B11213B215E9}">
                    <a14:cameraTool cellRange="SUPORTE!S17" spid="_x0000_s29838"/>
                  </a:ext>
                </a:extLst>
              </xdr:cNvPicPr>
            </xdr:nvPicPr>
            <xdr:blipFill>
              <a:blip xmlns:r="http://schemas.openxmlformats.org/officeDocument/2006/relationships" r:embed="rId22"/>
              <a:stretch>
                <a:fillRect/>
              </a:stretch>
            </xdr:blipFill>
            <xdr:spPr>
              <a:xfrm>
                <a:off x="419098" y="5191132"/>
                <a:ext cx="1303200" cy="208800"/>
              </a:xfrm>
              <a:prstGeom prst="rect">
                <a:avLst/>
              </a:prstGeom>
            </xdr:spPr>
          </xdr:pic>
        </mc:Choice>
        <mc:Fallback xmlns=""/>
      </mc:AlternateContent>
    </xdr:grpSp>
    <xdr:clientData/>
  </xdr:twoCellAnchor>
  <xdr:twoCellAnchor>
    <xdr:from>
      <xdr:col>11</xdr:col>
      <xdr:colOff>370872</xdr:colOff>
      <xdr:row>21</xdr:row>
      <xdr:rowOff>161925</xdr:rowOff>
    </xdr:from>
    <xdr:to>
      <xdr:col>12</xdr:col>
      <xdr:colOff>104775</xdr:colOff>
      <xdr:row>25</xdr:row>
      <xdr:rowOff>47925</xdr:rowOff>
    </xdr:to>
    <xdr:cxnSp macro="">
      <xdr:nvCxnSpPr>
        <xdr:cNvPr id="8212" name="Conector: Angulado 8211">
          <a:extLst>
            <a:ext uri="{FF2B5EF4-FFF2-40B4-BE49-F238E27FC236}">
              <a16:creationId xmlns:a16="http://schemas.microsoft.com/office/drawing/2014/main" id="{00000000-0008-0000-0300-000014200000}"/>
            </a:ext>
          </a:extLst>
        </xdr:cNvPr>
        <xdr:cNvCxnSpPr/>
      </xdr:nvCxnSpPr>
      <xdr:spPr>
        <a:xfrm flipV="1">
          <a:off x="6666897" y="4124325"/>
          <a:ext cx="343503" cy="648000"/>
        </a:xfrm>
        <a:prstGeom prst="bentConnector2">
          <a:avLst/>
        </a:prstGeom>
        <a:ln>
          <a:solidFill>
            <a:schemeClr val="bg1">
              <a:lumMod val="85000"/>
            </a:schemeClr>
          </a:solidFill>
          <a:headEnd type="triangl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370872</xdr:colOff>
      <xdr:row>24</xdr:row>
      <xdr:rowOff>123825</xdr:rowOff>
    </xdr:from>
    <xdr:to>
      <xdr:col>12</xdr:col>
      <xdr:colOff>103272</xdr:colOff>
      <xdr:row>29</xdr:row>
      <xdr:rowOff>133349</xdr:rowOff>
    </xdr:to>
    <xdr:cxnSp macro="">
      <xdr:nvCxnSpPr>
        <xdr:cNvPr id="8214" name="Conector: Angulado 8213">
          <a:extLst>
            <a:ext uri="{FF2B5EF4-FFF2-40B4-BE49-F238E27FC236}">
              <a16:creationId xmlns:a16="http://schemas.microsoft.com/office/drawing/2014/main" id="{00000000-0008-0000-0300-000016200000}"/>
            </a:ext>
          </a:extLst>
        </xdr:cNvPr>
        <xdr:cNvCxnSpPr/>
      </xdr:nvCxnSpPr>
      <xdr:spPr>
        <a:xfrm flipV="1">
          <a:off x="6666897" y="4657725"/>
          <a:ext cx="342000" cy="962024"/>
        </a:xfrm>
        <a:prstGeom prst="bentConnector2">
          <a:avLst/>
        </a:prstGeom>
        <a:ln>
          <a:solidFill>
            <a:schemeClr val="bg1">
              <a:lumMod val="85000"/>
            </a:schemeClr>
          </a:solidFill>
          <a:head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552454</xdr:colOff>
      <xdr:row>19</xdr:row>
      <xdr:rowOff>24323</xdr:rowOff>
    </xdr:from>
    <xdr:to>
      <xdr:col>16</xdr:col>
      <xdr:colOff>419108</xdr:colOff>
      <xdr:row>23</xdr:row>
      <xdr:rowOff>171055</xdr:rowOff>
    </xdr:to>
    <xdr:grpSp>
      <xdr:nvGrpSpPr>
        <xdr:cNvPr id="8227" name="Agrupar 8226">
          <a:extLst>
            <a:ext uri="{FF2B5EF4-FFF2-40B4-BE49-F238E27FC236}">
              <a16:creationId xmlns:a16="http://schemas.microsoft.com/office/drawing/2014/main" id="{00000000-0008-0000-0300-000023200000}"/>
            </a:ext>
          </a:extLst>
        </xdr:cNvPr>
        <xdr:cNvGrpSpPr/>
      </xdr:nvGrpSpPr>
      <xdr:grpSpPr>
        <a:xfrm>
          <a:off x="7458079" y="3605723"/>
          <a:ext cx="2305054" cy="908732"/>
          <a:chOff x="12792074" y="4024823"/>
          <a:chExt cx="1639959" cy="908732"/>
        </a:xfrm>
      </xdr:grpSpPr>
      <xdr:grpSp>
        <xdr:nvGrpSpPr>
          <xdr:cNvPr id="193" name="Agrupar 192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GrpSpPr/>
        </xdr:nvGrpSpPr>
        <xdr:grpSpPr>
          <a:xfrm>
            <a:off x="12792074" y="4024823"/>
            <a:ext cx="1639957" cy="908732"/>
            <a:chOff x="2343150" y="3520075"/>
            <a:chExt cx="1625904" cy="892268"/>
          </a:xfrm>
        </xdr:grpSpPr>
        <xdr:sp macro="" textlink="">
          <xdr:nvSpPr>
            <xdr:cNvPr id="194" name="Retângulo Arredondado 8">
              <a:extLst>
                <a:ext uri="{FF2B5EF4-FFF2-40B4-BE49-F238E27FC236}">
                  <a16:creationId xmlns:a16="http://schemas.microsoft.com/office/drawing/2014/main" id="{00000000-0008-0000-0300-0000C2000000}"/>
                </a:ext>
              </a:extLst>
            </xdr:cNvPr>
            <xdr:cNvSpPr/>
          </xdr:nvSpPr>
          <xdr:spPr>
            <a:xfrm>
              <a:off x="2344440" y="3533775"/>
              <a:ext cx="1624614" cy="847725"/>
            </a:xfrm>
            <a:prstGeom prst="roundRect">
              <a:avLst>
                <a:gd name="adj" fmla="val 2794"/>
              </a:avLst>
            </a:prstGeom>
            <a:gradFill flip="none" rotWithShape="1">
              <a:gsLst>
                <a:gs pos="32000">
                  <a:srgbClr val="FF7575"/>
                </a:gs>
                <a:gs pos="100000">
                  <a:srgbClr val="FE9666"/>
                </a:gs>
              </a:gsLst>
              <a:lin ang="16800000" scaled="0"/>
              <a:tileRect/>
            </a:gradFill>
            <a:ln>
              <a:noFill/>
            </a:ln>
            <a:effectLst>
              <a:outerShdw blurRad="50800" dist="38100" dir="2700000" algn="tl" rotWithShape="0">
                <a:prstClr val="black">
                  <a:alpha val="1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graphicFrame macro="">
          <xdr:nvGraphicFramePr>
            <xdr:cNvPr id="195" name="Gráfico 194">
              <a:extLst>
                <a:ext uri="{FF2B5EF4-FFF2-40B4-BE49-F238E27FC236}">
                  <a16:creationId xmlns:a16="http://schemas.microsoft.com/office/drawing/2014/main" id="{00000000-0008-0000-0300-0000C3000000}"/>
                </a:ext>
              </a:extLst>
            </xdr:cNvPr>
            <xdr:cNvGraphicFramePr/>
          </xdr:nvGraphicFramePr>
          <xdr:xfrm>
            <a:off x="2343150" y="3524250"/>
            <a:ext cx="1219200" cy="888093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23"/>
            </a:graphicData>
          </a:graphic>
        </xdr:graphicFrame>
        <xdr:sp macro="" textlink="">
          <xdr:nvSpPr>
            <xdr:cNvPr id="197" name="CaixaDeTexto 196">
              <a:extLst>
                <a:ext uri="{FF2B5EF4-FFF2-40B4-BE49-F238E27FC236}">
                  <a16:creationId xmlns:a16="http://schemas.microsoft.com/office/drawing/2014/main" id="{00000000-0008-0000-0300-0000C5000000}"/>
                </a:ext>
              </a:extLst>
            </xdr:cNvPr>
            <xdr:cNvSpPr txBox="1"/>
          </xdr:nvSpPr>
          <xdr:spPr>
            <a:xfrm>
              <a:off x="2822398" y="3520075"/>
              <a:ext cx="1047665" cy="2751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lang="pt-BR" sz="1100" b="0">
                  <a:solidFill>
                    <a:schemeClr val="bg1">
                      <a:lumMod val="95000"/>
                    </a:schemeClr>
                  </a:solidFill>
                </a:rPr>
                <a:t>MÊS MAIS</a:t>
              </a:r>
              <a:r>
                <a:rPr lang="pt-BR" sz="1100" b="0" baseline="0">
                  <a:solidFill>
                    <a:schemeClr val="bg1">
                      <a:lumMod val="95000"/>
                    </a:schemeClr>
                  </a:solidFill>
                </a:rPr>
                <a:t> </a:t>
              </a:r>
              <a:r>
                <a:rPr lang="pt-BR" sz="1200" b="1" baseline="0">
                  <a:solidFill>
                    <a:schemeClr val="bg1">
                      <a:lumMod val="95000"/>
                    </a:schemeClr>
                  </a:solidFill>
                </a:rPr>
                <a:t>NEGATIVO</a:t>
              </a:r>
              <a:endParaRPr lang="pt-BR" sz="1100" b="1">
                <a:solidFill>
                  <a:schemeClr val="bg1">
                    <a:lumMod val="95000"/>
                  </a:schemeClr>
                </a:solidFill>
              </a:endParaRPr>
            </a:p>
          </xdr:txBody>
        </xdr:sp>
      </xdr:grpSp>
      <xdr:sp macro="" textlink="SUPORTE!D23">
        <xdr:nvSpPr>
          <xdr:cNvPr id="203" name="CaixaDeTexto 20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 txBox="1"/>
        </xdr:nvSpPr>
        <xdr:spPr>
          <a:xfrm>
            <a:off x="13159672" y="4324350"/>
            <a:ext cx="1272361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marL="0" indent="0" algn="ctr"/>
            <a:fld id="{4622233C-2CEA-4357-AA84-213778B5BFB7}" type="TxLink">
              <a:rPr lang="en-US" sz="1400" b="1" i="0" u="none" strike="noStrike">
                <a:solidFill>
                  <a:schemeClr val="bg1">
                    <a:lumMod val="85000"/>
                  </a:schemeClr>
                </a:solidFill>
                <a:latin typeface="Calibri"/>
                <a:ea typeface="+mn-ea"/>
                <a:cs typeface="Calibri"/>
              </a:rPr>
              <a:pPr marL="0" indent="0" algn="ctr"/>
              <a:t>-</a:t>
            </a:fld>
            <a:endParaRPr lang="pt-BR" sz="1400" b="1">
              <a:solidFill>
                <a:schemeClr val="bg1">
                  <a:lumMod val="85000"/>
                </a:schemeClr>
              </a:solidFill>
              <a:latin typeface="+mn-lt"/>
              <a:ea typeface="+mn-ea"/>
              <a:cs typeface="+mn-cs"/>
            </a:endParaRPr>
          </a:p>
        </xdr:txBody>
      </xdr:sp>
      <xdr:sp macro="" textlink="SUPORTE!C23">
        <xdr:nvSpPr>
          <xdr:cNvPr id="204" name="CaixaDeTexto 20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 txBox="1"/>
        </xdr:nvSpPr>
        <xdr:spPr>
          <a:xfrm>
            <a:off x="13145403" y="4552950"/>
            <a:ext cx="1275029" cy="34278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marL="0" indent="0" algn="ctr"/>
            <a:fld id="{E10EFB0B-AE71-44E9-9778-145BE253CA93}" type="TxLink">
              <a:rPr lang="en-US" sz="1600" b="1" i="0" u="none" strike="noStrike">
                <a:solidFill>
                  <a:schemeClr val="bg1"/>
                </a:solidFill>
                <a:latin typeface="Calibri"/>
                <a:ea typeface="+mn-ea"/>
                <a:cs typeface="Calibri"/>
              </a:rPr>
              <a:pPr marL="0" indent="0" algn="ctr"/>
              <a:t>-R$ 1.100,00 </a:t>
            </a:fld>
            <a:endParaRPr lang="pt-BR" sz="1600" b="1">
              <a:solidFill>
                <a:schemeClr val="bg1"/>
              </a:solidFill>
              <a:latin typeface="+mn-lt"/>
              <a:ea typeface="+mn-ea"/>
              <a:cs typeface="+mn-cs"/>
            </a:endParaRPr>
          </a:p>
        </xdr:txBody>
      </xdr:sp>
    </xdr:grpSp>
    <xdr:clientData/>
  </xdr:twoCellAnchor>
  <xdr:twoCellAnchor>
    <xdr:from>
      <xdr:col>17</xdr:col>
      <xdr:colOff>9518</xdr:colOff>
      <xdr:row>19</xdr:row>
      <xdr:rowOff>28575</xdr:rowOff>
    </xdr:from>
    <xdr:to>
      <xdr:col>20</xdr:col>
      <xdr:colOff>485769</xdr:colOff>
      <xdr:row>23</xdr:row>
      <xdr:rowOff>171055</xdr:rowOff>
    </xdr:to>
    <xdr:grpSp>
      <xdr:nvGrpSpPr>
        <xdr:cNvPr id="216" name="Agrupar 215">
          <a:extLst>
            <a:ext uri="{FF2B5EF4-FFF2-40B4-BE49-F238E27FC236}">
              <a16:creationId xmlns:a16="http://schemas.microsoft.com/office/drawing/2014/main" id="{00000000-0008-0000-0300-0000D8000000}"/>
            </a:ext>
          </a:extLst>
        </xdr:cNvPr>
        <xdr:cNvGrpSpPr/>
      </xdr:nvGrpSpPr>
      <xdr:grpSpPr>
        <a:xfrm>
          <a:off x="9963143" y="3609975"/>
          <a:ext cx="2305051" cy="904480"/>
          <a:chOff x="2343150" y="3524250"/>
          <a:chExt cx="1625905" cy="888093"/>
        </a:xfrm>
        <a:effectLst>
          <a:outerShdw blurRad="50800" dist="38100" dir="2700000" algn="tl" rotWithShape="0">
            <a:prstClr val="black">
              <a:alpha val="10000"/>
            </a:prstClr>
          </a:outerShdw>
        </a:effectLst>
      </xdr:grpSpPr>
      <xdr:sp macro="" textlink="">
        <xdr:nvSpPr>
          <xdr:cNvPr id="219" name="Retângulo Arredondado 8">
            <a:extLst>
              <a:ext uri="{FF2B5EF4-FFF2-40B4-BE49-F238E27FC236}">
                <a16:creationId xmlns:a16="http://schemas.microsoft.com/office/drawing/2014/main" id="{00000000-0008-0000-0300-0000DB000000}"/>
              </a:ext>
            </a:extLst>
          </xdr:cNvPr>
          <xdr:cNvSpPr/>
        </xdr:nvSpPr>
        <xdr:spPr>
          <a:xfrm>
            <a:off x="2344441" y="3533775"/>
            <a:ext cx="1624614" cy="847725"/>
          </a:xfrm>
          <a:prstGeom prst="roundRect">
            <a:avLst>
              <a:gd name="adj" fmla="val 2794"/>
            </a:avLst>
          </a:prstGeom>
          <a:gradFill flip="none" rotWithShape="1">
            <a:gsLst>
              <a:gs pos="32000">
                <a:srgbClr val="15B799"/>
              </a:gs>
              <a:gs pos="100000">
                <a:srgbClr val="2DC87A"/>
              </a:gs>
            </a:gsLst>
            <a:lin ang="16800000" scaled="0"/>
            <a:tileRect/>
          </a:gra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marL="0" indent="0" algn="l"/>
            <a:endParaRPr lang="pt-BR" sz="1100">
              <a:solidFill>
                <a:schemeClr val="lt1"/>
              </a:solidFill>
              <a:latin typeface="+mn-lt"/>
              <a:ea typeface="+mn-ea"/>
              <a:cs typeface="+mn-cs"/>
            </a:endParaRPr>
          </a:p>
        </xdr:txBody>
      </xdr:sp>
      <xdr:graphicFrame macro="">
        <xdr:nvGraphicFramePr>
          <xdr:cNvPr id="220" name="Gráfico 219">
            <a:extLst>
              <a:ext uri="{FF2B5EF4-FFF2-40B4-BE49-F238E27FC236}">
                <a16:creationId xmlns:a16="http://schemas.microsoft.com/office/drawing/2014/main" id="{00000000-0008-0000-0300-0000DC000000}"/>
              </a:ext>
            </a:extLst>
          </xdr:cNvPr>
          <xdr:cNvGraphicFramePr/>
        </xdr:nvGraphicFramePr>
        <xdr:xfrm>
          <a:off x="2343150" y="3524250"/>
          <a:ext cx="1219200" cy="88809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4"/>
          </a:graphicData>
        </a:graphic>
      </xdr:graphicFrame>
    </xdr:grpSp>
    <xdr:clientData/>
  </xdr:twoCellAnchor>
  <xdr:twoCellAnchor editAs="oneCell">
    <xdr:from>
      <xdr:col>17</xdr:col>
      <xdr:colOff>142875</xdr:colOff>
      <xdr:row>20</xdr:row>
      <xdr:rowOff>66675</xdr:rowOff>
    </xdr:from>
    <xdr:to>
      <xdr:col>17</xdr:col>
      <xdr:colOff>533020</xdr:colOff>
      <xdr:row>22</xdr:row>
      <xdr:rowOff>112396</xdr:rowOff>
    </xdr:to>
    <xdr:pic>
      <xdr:nvPicPr>
        <xdr:cNvPr id="8234" name="Imagem 8233">
          <a:extLst>
            <a:ext uri="{FF2B5EF4-FFF2-40B4-BE49-F238E27FC236}">
              <a16:creationId xmlns:a16="http://schemas.microsoft.com/office/drawing/2014/main" id="{00000000-0008-0000-0300-00002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96500" y="3838575"/>
          <a:ext cx="390145" cy="426721"/>
        </a:xfrm>
        <a:prstGeom prst="rect">
          <a:avLst/>
        </a:prstGeom>
      </xdr:spPr>
    </xdr:pic>
    <xdr:clientData/>
  </xdr:twoCellAnchor>
  <xdr:twoCellAnchor editAs="oneCell">
    <xdr:from>
      <xdr:col>13</xdr:col>
      <xdr:colOff>47625</xdr:colOff>
      <xdr:row>20</xdr:row>
      <xdr:rowOff>66675</xdr:rowOff>
    </xdr:from>
    <xdr:to>
      <xdr:col>13</xdr:col>
      <xdr:colOff>437770</xdr:colOff>
      <xdr:row>22</xdr:row>
      <xdr:rowOff>112396</xdr:rowOff>
    </xdr:to>
    <xdr:pic>
      <xdr:nvPicPr>
        <xdr:cNvPr id="8236" name="Imagem 8235">
          <a:extLst>
            <a:ext uri="{FF2B5EF4-FFF2-40B4-BE49-F238E27FC236}">
              <a16:creationId xmlns:a16="http://schemas.microsoft.com/office/drawing/2014/main" id="{00000000-0008-0000-0300-00002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62850" y="3838575"/>
          <a:ext cx="390145" cy="426721"/>
        </a:xfrm>
        <a:prstGeom prst="rect">
          <a:avLst/>
        </a:prstGeom>
      </xdr:spPr>
    </xdr:pic>
    <xdr:clientData/>
  </xdr:twoCellAnchor>
  <xdr:twoCellAnchor>
    <xdr:from>
      <xdr:col>18</xdr:col>
      <xdr:colOff>106613</xdr:colOff>
      <xdr:row>19</xdr:row>
      <xdr:rowOff>43373</xdr:rowOff>
    </xdr:from>
    <xdr:to>
      <xdr:col>20</xdr:col>
      <xdr:colOff>372692</xdr:colOff>
      <xdr:row>20</xdr:row>
      <xdr:rowOff>133078</xdr:rowOff>
    </xdr:to>
    <xdr:sp macro="" textlink="">
      <xdr:nvSpPr>
        <xdr:cNvPr id="233" name="CaixaDeTexto 232">
          <a:extLst>
            <a:ext uri="{FF2B5EF4-FFF2-40B4-BE49-F238E27FC236}">
              <a16:creationId xmlns:a16="http://schemas.microsoft.com/office/drawing/2014/main" id="{00000000-0008-0000-0300-0000E9000000}"/>
            </a:ext>
          </a:extLst>
        </xdr:cNvPr>
        <xdr:cNvSpPr txBox="1"/>
      </xdr:nvSpPr>
      <xdr:spPr>
        <a:xfrm>
          <a:off x="10669838" y="3624773"/>
          <a:ext cx="1485279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pt-BR" sz="1100" b="0">
              <a:solidFill>
                <a:schemeClr val="bg1">
                  <a:lumMod val="95000"/>
                </a:schemeClr>
              </a:solidFill>
            </a:rPr>
            <a:t>MÊS MAIS</a:t>
          </a:r>
          <a:r>
            <a:rPr lang="pt-BR" sz="1100" b="0" baseline="0">
              <a:solidFill>
                <a:schemeClr val="bg1">
                  <a:lumMod val="95000"/>
                </a:schemeClr>
              </a:solidFill>
            </a:rPr>
            <a:t> </a:t>
          </a:r>
          <a:r>
            <a:rPr lang="pt-BR" sz="1200" b="1" baseline="0">
              <a:solidFill>
                <a:schemeClr val="bg1">
                  <a:lumMod val="95000"/>
                </a:schemeClr>
              </a:solidFill>
            </a:rPr>
            <a:t>POSITIVO</a:t>
          </a:r>
          <a:endParaRPr lang="pt-BR" sz="1100" b="1">
            <a:solidFill>
              <a:schemeClr val="bg1">
                <a:lumMod val="95000"/>
              </a:schemeClr>
            </a:solidFill>
          </a:endParaRPr>
        </a:p>
      </xdr:txBody>
    </xdr:sp>
    <xdr:clientData/>
  </xdr:twoCellAnchor>
  <xdr:twoCellAnchor>
    <xdr:from>
      <xdr:col>17</xdr:col>
      <xdr:colOff>553460</xdr:colOff>
      <xdr:row>20</xdr:row>
      <xdr:rowOff>142875</xdr:rowOff>
    </xdr:from>
    <xdr:to>
      <xdr:col>20</xdr:col>
      <xdr:colOff>513034</xdr:colOff>
      <xdr:row>22</xdr:row>
      <xdr:rowOff>73371</xdr:rowOff>
    </xdr:to>
    <xdr:sp macro="" textlink="SUPORTE!D24">
      <xdr:nvSpPr>
        <xdr:cNvPr id="234" name="CaixaDeTexto 233">
          <a:extLst>
            <a:ext uri="{FF2B5EF4-FFF2-40B4-BE49-F238E27FC236}">
              <a16:creationId xmlns:a16="http://schemas.microsoft.com/office/drawing/2014/main" id="{00000000-0008-0000-0300-0000EA000000}"/>
            </a:ext>
          </a:extLst>
        </xdr:cNvPr>
        <xdr:cNvSpPr txBox="1"/>
      </xdr:nvSpPr>
      <xdr:spPr>
        <a:xfrm>
          <a:off x="10507085" y="3914775"/>
          <a:ext cx="1788374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marL="0" indent="0" algn="ctr"/>
          <a:fld id="{096194C4-EC84-4D66-84D2-19ADF645DF42}" type="TxLink">
            <a:rPr lang="en-US" sz="1600" b="1" i="0" u="none" strike="noStrike">
              <a:solidFill>
                <a:schemeClr val="bg1">
                  <a:lumMod val="85000"/>
                </a:schemeClr>
              </a:solidFill>
              <a:latin typeface="+mn-lt"/>
              <a:ea typeface="+mn-ea"/>
              <a:cs typeface="+mn-cs"/>
            </a:rPr>
            <a:pPr marL="0" indent="0" algn="ctr"/>
            <a:t>-</a:t>
          </a:fld>
          <a:endParaRPr lang="pt-BR" sz="1600" b="1">
            <a:solidFill>
              <a:schemeClr val="bg1">
                <a:lumMod val="85000"/>
              </a:schemeClr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533404</xdr:colOff>
      <xdr:row>21</xdr:row>
      <xdr:rowOff>161925</xdr:rowOff>
    </xdr:from>
    <xdr:to>
      <xdr:col>20</xdr:col>
      <xdr:colOff>496728</xdr:colOff>
      <xdr:row>23</xdr:row>
      <xdr:rowOff>123711</xdr:rowOff>
    </xdr:to>
    <xdr:sp macro="" textlink="SUPORTE!C24">
      <xdr:nvSpPr>
        <xdr:cNvPr id="235" name="CaixaDeTexto 234">
          <a:extLst>
            <a:ext uri="{FF2B5EF4-FFF2-40B4-BE49-F238E27FC236}">
              <a16:creationId xmlns:a16="http://schemas.microsoft.com/office/drawing/2014/main" id="{00000000-0008-0000-0300-0000EB000000}"/>
            </a:ext>
          </a:extLst>
        </xdr:cNvPr>
        <xdr:cNvSpPr txBox="1"/>
      </xdr:nvSpPr>
      <xdr:spPr>
        <a:xfrm>
          <a:off x="10487029" y="4124325"/>
          <a:ext cx="1792124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marL="0" indent="0" algn="ctr"/>
          <a:fld id="{0D95FDC4-AC08-41FC-B498-4746BFE9C28E}" type="TxLink">
            <a:rPr lang="en-US" sz="1600" b="1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pPr marL="0" indent="0" algn="ctr"/>
            <a:t> R$ -   </a:t>
          </a:fld>
          <a:endParaRPr lang="pt-BR" sz="1600" b="1">
            <a:solidFill>
              <a:schemeClr val="bg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 editAs="oneCell">
    <xdr:from>
      <xdr:col>17</xdr:col>
      <xdr:colOff>447675</xdr:colOff>
      <xdr:row>26</xdr:row>
      <xdr:rowOff>0</xdr:rowOff>
    </xdr:from>
    <xdr:to>
      <xdr:col>18</xdr:col>
      <xdr:colOff>63038</xdr:colOff>
      <xdr:row>27</xdr:row>
      <xdr:rowOff>81916</xdr:rowOff>
    </xdr:to>
    <xdr:pic>
      <xdr:nvPicPr>
        <xdr:cNvPr id="8243" name="Imagem 8242">
          <a:extLst>
            <a:ext uri="{FF2B5EF4-FFF2-40B4-BE49-F238E27FC236}">
              <a16:creationId xmlns:a16="http://schemas.microsoft.com/office/drawing/2014/main" id="{00000000-0008-0000-0300-00003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01300" y="4914900"/>
          <a:ext cx="224963" cy="272416"/>
        </a:xfrm>
        <a:prstGeom prst="rect">
          <a:avLst/>
        </a:prstGeom>
      </xdr:spPr>
    </xdr:pic>
    <xdr:clientData/>
  </xdr:twoCellAnchor>
  <xdr:twoCellAnchor>
    <xdr:from>
      <xdr:col>12</xdr:col>
      <xdr:colOff>542923</xdr:colOff>
      <xdr:row>24</xdr:row>
      <xdr:rowOff>142876</xdr:rowOff>
    </xdr:from>
    <xdr:to>
      <xdr:col>20</xdr:col>
      <xdr:colOff>485774</xdr:colOff>
      <xdr:row>31</xdr:row>
      <xdr:rowOff>161925</xdr:rowOff>
    </xdr:to>
    <xdr:grpSp>
      <xdr:nvGrpSpPr>
        <xdr:cNvPr id="8251" name="Agrupar 8250">
          <a:extLst>
            <a:ext uri="{FF2B5EF4-FFF2-40B4-BE49-F238E27FC236}">
              <a16:creationId xmlns:a16="http://schemas.microsoft.com/office/drawing/2014/main" id="{00000000-0008-0000-0300-00003B200000}"/>
            </a:ext>
          </a:extLst>
        </xdr:cNvPr>
        <xdr:cNvGrpSpPr/>
      </xdr:nvGrpSpPr>
      <xdr:grpSpPr>
        <a:xfrm>
          <a:off x="7448548" y="4676776"/>
          <a:ext cx="4819651" cy="1352549"/>
          <a:chOff x="7448548" y="4676776"/>
          <a:chExt cx="4819651" cy="1352549"/>
        </a:xfrm>
      </xdr:grpSpPr>
      <xdr:grpSp>
        <xdr:nvGrpSpPr>
          <xdr:cNvPr id="8250" name="Agrupar 8249">
            <a:extLst>
              <a:ext uri="{FF2B5EF4-FFF2-40B4-BE49-F238E27FC236}">
                <a16:creationId xmlns:a16="http://schemas.microsoft.com/office/drawing/2014/main" id="{00000000-0008-0000-0300-00003A200000}"/>
              </a:ext>
            </a:extLst>
          </xdr:cNvPr>
          <xdr:cNvGrpSpPr/>
        </xdr:nvGrpSpPr>
        <xdr:grpSpPr>
          <a:xfrm>
            <a:off x="7448548" y="4676776"/>
            <a:ext cx="4819651" cy="1352549"/>
            <a:chOff x="7448548" y="4676776"/>
            <a:chExt cx="4819651" cy="1352549"/>
          </a:xfrm>
        </xdr:grpSpPr>
        <xdr:grpSp>
          <xdr:nvGrpSpPr>
            <xdr:cNvPr id="8244" name="Agrupar 8243">
              <a:extLst>
                <a:ext uri="{FF2B5EF4-FFF2-40B4-BE49-F238E27FC236}">
                  <a16:creationId xmlns:a16="http://schemas.microsoft.com/office/drawing/2014/main" id="{00000000-0008-0000-0300-000034200000}"/>
                </a:ext>
              </a:extLst>
            </xdr:cNvPr>
            <xdr:cNvGrpSpPr/>
          </xdr:nvGrpSpPr>
          <xdr:grpSpPr>
            <a:xfrm>
              <a:off x="7448548" y="4676776"/>
              <a:ext cx="4819651" cy="1352549"/>
              <a:chOff x="7448548" y="4676776"/>
              <a:chExt cx="4819651" cy="1352549"/>
            </a:xfrm>
          </xdr:grpSpPr>
          <xdr:grpSp>
            <xdr:nvGrpSpPr>
              <xdr:cNvPr id="8228" name="Agrupar 8227">
                <a:extLst>
                  <a:ext uri="{FF2B5EF4-FFF2-40B4-BE49-F238E27FC236}">
                    <a16:creationId xmlns:a16="http://schemas.microsoft.com/office/drawing/2014/main" id="{00000000-0008-0000-0300-000024200000}"/>
                  </a:ext>
                </a:extLst>
              </xdr:cNvPr>
              <xdr:cNvGrpSpPr/>
            </xdr:nvGrpSpPr>
            <xdr:grpSpPr>
              <a:xfrm>
                <a:off x="7448548" y="4676776"/>
                <a:ext cx="4819651" cy="1352549"/>
                <a:chOff x="7448548" y="3629026"/>
                <a:chExt cx="4819651" cy="1352549"/>
              </a:xfrm>
            </xdr:grpSpPr>
            <xdr:grpSp>
              <xdr:nvGrpSpPr>
                <xdr:cNvPr id="8198" name="Agrupar 8197">
                  <a:extLst>
                    <a:ext uri="{FF2B5EF4-FFF2-40B4-BE49-F238E27FC236}">
                      <a16:creationId xmlns:a16="http://schemas.microsoft.com/office/drawing/2014/main" id="{00000000-0008-0000-0300-000006200000}"/>
                    </a:ext>
                  </a:extLst>
                </xdr:cNvPr>
                <xdr:cNvGrpSpPr/>
              </xdr:nvGrpSpPr>
              <xdr:grpSpPr>
                <a:xfrm>
                  <a:off x="7448548" y="3629026"/>
                  <a:ext cx="4819651" cy="1352549"/>
                  <a:chOff x="8677273" y="3638551"/>
                  <a:chExt cx="4819651" cy="1352549"/>
                </a:xfrm>
              </xdr:grpSpPr>
              <xdr:grpSp>
                <xdr:nvGrpSpPr>
                  <xdr:cNvPr id="95" name="Agrupar 94">
                    <a:extLst>
                      <a:ext uri="{FF2B5EF4-FFF2-40B4-BE49-F238E27FC236}">
                        <a16:creationId xmlns:a16="http://schemas.microsoft.com/office/drawing/2014/main" id="{00000000-0008-0000-0300-00005F000000}"/>
                      </a:ext>
                    </a:extLst>
                  </xdr:cNvPr>
                  <xdr:cNvGrpSpPr/>
                </xdr:nvGrpSpPr>
                <xdr:grpSpPr>
                  <a:xfrm>
                    <a:off x="8677273" y="3638551"/>
                    <a:ext cx="4819651" cy="1352549"/>
                    <a:chOff x="1104898" y="4305301"/>
                    <a:chExt cx="4819651" cy="1352549"/>
                  </a:xfrm>
                </xdr:grpSpPr>
                <xdr:sp macro="" textlink="">
                  <xdr:nvSpPr>
                    <xdr:cNvPr id="10" name="Retângulo 9">
                      <a:extLst>
                        <a:ext uri="{FF2B5EF4-FFF2-40B4-BE49-F238E27FC236}">
                          <a16:creationId xmlns:a16="http://schemas.microsoft.com/office/drawing/2014/main" id="{00000000-0008-0000-0300-00000A000000}"/>
                        </a:ext>
                      </a:extLst>
                    </xdr:cNvPr>
                    <xdr:cNvSpPr/>
                  </xdr:nvSpPr>
                  <xdr:spPr>
                    <a:xfrm>
                      <a:off x="1104898" y="4305301"/>
                      <a:ext cx="4819651" cy="1352549"/>
                    </a:xfrm>
                    <a:prstGeom prst="rect">
                      <a:avLst/>
                    </a:prstGeom>
                    <a:solidFill>
                      <a:schemeClr val="bg1"/>
                    </a:solidFill>
                    <a:ln>
                      <a:noFill/>
                    </a:ln>
                    <a:effectLst>
                      <a:outerShdw blurRad="50800" dist="38100" dir="2700000" algn="tl" rotWithShape="0">
                        <a:prstClr val="black">
                          <a:alpha val="10000"/>
                        </a:prstClr>
                      </a:outerShdw>
                    </a:effectLst>
                  </xdr:spPr>
                  <xdr:style>
                    <a:lnRef idx="2">
                      <a:schemeClr val="accent1">
                        <a:shade val="50000"/>
                      </a:schemeClr>
                    </a:lnRef>
                    <a:fillRef idx="1">
                      <a:schemeClr val="accent1"/>
                    </a:fillRef>
                    <a:effectRef idx="0">
                      <a:schemeClr val="accent1"/>
                    </a:effectRef>
                    <a:fontRef idx="minor">
                      <a:schemeClr val="lt1"/>
                    </a:fontRef>
                  </xdr:style>
                  <xdr:txBody>
                    <a:bodyPr vertOverflow="clip" horzOverflow="clip" rtlCol="0" anchor="t"/>
                    <a:lstStyle/>
                    <a:p>
                      <a:pPr algn="l"/>
                      <a:endParaRPr lang="pt-BR" sz="1100"/>
                    </a:p>
                  </xdr:txBody>
                </xdr:sp>
                <xdr:sp macro="" textlink="">
                  <xdr:nvSpPr>
                    <xdr:cNvPr id="31" name="CaixaDeTexto 30">
                      <a:extLst>
                        <a:ext uri="{FF2B5EF4-FFF2-40B4-BE49-F238E27FC236}">
                          <a16:creationId xmlns:a16="http://schemas.microsoft.com/office/drawing/2014/main" id="{00000000-0008-0000-0300-00001F000000}"/>
                        </a:ext>
                      </a:extLst>
                    </xdr:cNvPr>
                    <xdr:cNvSpPr txBox="1"/>
                  </xdr:nvSpPr>
                  <xdr:spPr>
                    <a:xfrm>
                      <a:off x="1543050" y="4663845"/>
                      <a:ext cx="1539011" cy="311496"/>
                    </a:xfrm>
                    <a:prstGeom prst="rect">
                      <a:avLst/>
                    </a:prstGeom>
                    <a:noFill/>
                  </xdr:spPr>
                  <xdr:style>
                    <a:lnRef idx="0">
                      <a:scrgbClr r="0" g="0" b="0"/>
                    </a:lnRef>
                    <a:fillRef idx="0">
                      <a:scrgbClr r="0" g="0" b="0"/>
                    </a:fillRef>
                    <a:effectRef idx="0">
                      <a:scrgbClr r="0" g="0" b="0"/>
                    </a:effectRef>
                    <a:fontRef idx="minor">
                      <a:schemeClr val="tx1"/>
                    </a:fontRef>
                  </xdr:style>
                  <xdr:txBody>
                    <a:bodyPr vertOverflow="clip" horzOverflow="clip" wrap="none" rtlCol="0" anchor="t">
                      <a:spAutoFit/>
                    </a:bodyPr>
                    <a:lstStyle/>
                    <a:p>
                      <a:r>
                        <a:rPr lang="pt-BR" sz="1400" b="1">
                          <a:solidFill>
                            <a:schemeClr val="tx1">
                              <a:lumMod val="50000"/>
                              <a:lumOff val="50000"/>
                            </a:schemeClr>
                          </a:solidFill>
                        </a:rPr>
                        <a:t>SALDO TOTAL EM </a:t>
                      </a:r>
                    </a:p>
                  </xdr:txBody>
                </xdr:sp>
                <xdr:sp macro="" textlink="">
                  <xdr:nvSpPr>
                    <xdr:cNvPr id="246" name="CaixaDeTexto 245">
                      <a:extLst>
                        <a:ext uri="{FF2B5EF4-FFF2-40B4-BE49-F238E27FC236}">
                          <a16:creationId xmlns:a16="http://schemas.microsoft.com/office/drawing/2014/main" id="{00000000-0008-0000-0300-0000F6000000}"/>
                        </a:ext>
                      </a:extLst>
                    </xdr:cNvPr>
                    <xdr:cNvSpPr txBox="1"/>
                  </xdr:nvSpPr>
                  <xdr:spPr>
                    <a:xfrm>
                      <a:off x="4181475" y="5054370"/>
                      <a:ext cx="1243610" cy="280205"/>
                    </a:xfrm>
                    <a:prstGeom prst="rect">
                      <a:avLst/>
                    </a:prstGeom>
                    <a:noFill/>
                  </xdr:spPr>
                  <xdr:style>
                    <a:lnRef idx="0">
                      <a:scrgbClr r="0" g="0" b="0"/>
                    </a:lnRef>
                    <a:fillRef idx="0">
                      <a:scrgbClr r="0" g="0" b="0"/>
                    </a:fillRef>
                    <a:effectRef idx="0">
                      <a:scrgbClr r="0" g="0" b="0"/>
                    </a:effectRef>
                    <a:fontRef idx="minor">
                      <a:schemeClr val="tx1"/>
                    </a:fontRef>
                  </xdr:style>
                  <xdr:txBody>
                    <a:bodyPr vertOverflow="clip" horzOverflow="clip" wrap="none" rtlCol="0" anchor="t">
                      <a:spAutoFit/>
                    </a:bodyPr>
                    <a:lstStyle/>
                    <a:p>
                      <a:r>
                        <a:rPr lang="pt-BR" sz="1200" b="1">
                          <a:solidFill>
                            <a:schemeClr val="bg1">
                              <a:lumMod val="65000"/>
                            </a:schemeClr>
                          </a:solidFill>
                        </a:rPr>
                        <a:t>BATERAM META</a:t>
                      </a:r>
                    </a:p>
                  </xdr:txBody>
                </xdr:sp>
                <xdr:sp macro="" textlink="">
                  <xdr:nvSpPr>
                    <xdr:cNvPr id="251" name="CaixaDeTexto 250">
                      <a:extLst>
                        <a:ext uri="{FF2B5EF4-FFF2-40B4-BE49-F238E27FC236}">
                          <a16:creationId xmlns:a16="http://schemas.microsoft.com/office/drawing/2014/main" id="{00000000-0008-0000-0300-0000FB000000}"/>
                        </a:ext>
                      </a:extLst>
                    </xdr:cNvPr>
                    <xdr:cNvSpPr txBox="1"/>
                  </xdr:nvSpPr>
                  <xdr:spPr>
                    <a:xfrm>
                      <a:off x="4857750" y="4720995"/>
                      <a:ext cx="686406" cy="311496"/>
                    </a:xfrm>
                    <a:prstGeom prst="rect">
                      <a:avLst/>
                    </a:prstGeom>
                    <a:noFill/>
                  </xdr:spPr>
                  <xdr:style>
                    <a:lnRef idx="0">
                      <a:scrgbClr r="0" g="0" b="0"/>
                    </a:lnRef>
                    <a:fillRef idx="0">
                      <a:scrgbClr r="0" g="0" b="0"/>
                    </a:fillRef>
                    <a:effectRef idx="0">
                      <a:scrgbClr r="0" g="0" b="0"/>
                    </a:effectRef>
                    <a:fontRef idx="minor">
                      <a:schemeClr val="tx1"/>
                    </a:fontRef>
                  </xdr:style>
                  <xdr:txBody>
                    <a:bodyPr vertOverflow="clip" horzOverflow="clip" wrap="none" rtlCol="0" anchor="t">
                      <a:spAutoFit/>
                    </a:bodyPr>
                    <a:lstStyle/>
                    <a:p>
                      <a:r>
                        <a:rPr lang="pt-BR" sz="1400" b="1">
                          <a:solidFill>
                            <a:schemeClr val="bg1">
                              <a:lumMod val="65000"/>
                            </a:schemeClr>
                          </a:solidFill>
                        </a:rPr>
                        <a:t>MESES</a:t>
                      </a:r>
                    </a:p>
                  </xdr:txBody>
                </xdr:sp>
              </xdr:grpSp>
              <xdr:sp macro="" textlink="SUPORTE!C3">
                <xdr:nvSpPr>
                  <xdr:cNvPr id="135" name="CaixaDeTexto 134">
                    <a:extLst>
                      <a:ext uri="{FF2B5EF4-FFF2-40B4-BE49-F238E27FC236}">
                        <a16:creationId xmlns:a16="http://schemas.microsoft.com/office/drawing/2014/main" id="{00000000-0008-0000-0300-000087000000}"/>
                      </a:ext>
                    </a:extLst>
                  </xdr:cNvPr>
                  <xdr:cNvSpPr txBox="1"/>
                </xdr:nvSpPr>
                <xdr:spPr>
                  <a:xfrm>
                    <a:off x="10467974" y="3971925"/>
                    <a:ext cx="600677" cy="342786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/>
                    <a:fld id="{BD95CE4C-7F3A-472E-B5CD-02510DECF2D5}" type="TxLink">
                      <a:rPr lang="en-US" sz="1600" b="1" i="0" u="none" strike="noStrike">
                        <a:solidFill>
                          <a:schemeClr val="tx1"/>
                        </a:solidFill>
                        <a:latin typeface="Calibri"/>
                        <a:ea typeface="+mn-ea"/>
                        <a:cs typeface="Calibri"/>
                      </a:rPr>
                      <a:pPr marL="0" indent="0"/>
                      <a:t>2024</a:t>
                    </a:fld>
                    <a:endParaRPr lang="pt-BR" sz="1600" b="1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endParaRPr>
                  </a:p>
                </xdr:txBody>
              </xdr:sp>
            </xdr:grpSp>
            <xdr:sp macro="" textlink="SUPORTE!P7">
              <xdr:nvSpPr>
                <xdr:cNvPr id="146" name="CaixaDeTexto 145">
                  <a:extLst>
                    <a:ext uri="{FF2B5EF4-FFF2-40B4-BE49-F238E27FC236}">
                      <a16:creationId xmlns:a16="http://schemas.microsoft.com/office/drawing/2014/main" id="{00000000-0008-0000-0300-000092000000}"/>
                    </a:ext>
                  </a:extLst>
                </xdr:cNvPr>
                <xdr:cNvSpPr txBox="1"/>
              </xdr:nvSpPr>
              <xdr:spPr>
                <a:xfrm>
                  <a:off x="7791449" y="4200526"/>
                  <a:ext cx="2015020" cy="468013"/>
                </a:xfrm>
                <a:prstGeom prst="rect">
                  <a:avLst/>
                </a:prstGeom>
                <a:noFill/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tx1"/>
                </a:fontRef>
              </xdr:style>
              <xdr:txBody>
                <a:bodyPr vertOverflow="clip" horzOverflow="clip" wrap="none" rtlCol="0" anchor="t">
                  <a:noAutofit/>
                </a:bodyPr>
                <a:lstStyle/>
                <a:p>
                  <a:pPr marL="0" indent="0" algn="ctr"/>
                  <a:fld id="{AD7B728A-7C16-46BF-811C-847F081124AA}" type="TxLink">
                    <a:rPr lang="en-US" sz="2400" b="1">
                      <a:solidFill>
                        <a:schemeClr val="bg1">
                          <a:lumMod val="50000"/>
                        </a:schemeClr>
                      </a:solidFill>
                      <a:latin typeface="+mn-lt"/>
                      <a:ea typeface="+mn-ea"/>
                      <a:cs typeface="+mn-cs"/>
                    </a:rPr>
                    <a:pPr marL="0" indent="0" algn="ctr"/>
                    <a:t>-R$ 2.200,00</a:t>
                  </a:fld>
                  <a:endParaRPr lang="pt-BR" sz="2400" b="1">
                    <a:solidFill>
                      <a:schemeClr val="bg1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endParaRPr>
                </a:p>
              </xdr:txBody>
            </xdr:sp>
          </xdr:grpSp>
          <xdr:pic>
            <xdr:nvPicPr>
              <xdr:cNvPr id="240" name="Imagem 239">
                <a:extLst>
                  <a:ext uri="{FF2B5EF4-FFF2-40B4-BE49-F238E27FC236}">
                    <a16:creationId xmlns:a16="http://schemas.microsoft.com/office/drawing/2014/main" id="{00000000-0008-0000-0300-0000F0000000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19" cstate="print">
                <a:extLs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tretch>
                <a:fillRect/>
              </a:stretch>
            </xdr:blipFill>
            <xdr:spPr>
              <a:xfrm>
                <a:off x="7724775" y="5095875"/>
                <a:ext cx="195072" cy="170688"/>
              </a:xfrm>
              <a:prstGeom prst="rect">
                <a:avLst/>
              </a:prstGeom>
            </xdr:spPr>
          </xdr:pic>
        </xdr:grpSp>
        <xdr:cxnSp macro="">
          <xdr:nvCxnSpPr>
            <xdr:cNvPr id="8246" name="Conector reto 8245">
              <a:extLst>
                <a:ext uri="{FF2B5EF4-FFF2-40B4-BE49-F238E27FC236}">
                  <a16:creationId xmlns:a16="http://schemas.microsoft.com/office/drawing/2014/main" id="{00000000-0008-0000-0300-000036200000}"/>
                </a:ext>
              </a:extLst>
            </xdr:cNvPr>
            <xdr:cNvCxnSpPr/>
          </xdr:nvCxnSpPr>
          <xdr:spPr>
            <a:xfrm>
              <a:off x="10134600" y="4895850"/>
              <a:ext cx="0" cy="904875"/>
            </a:xfrm>
            <a:prstGeom prst="line">
              <a:avLst/>
            </a:prstGeom>
            <a:ln>
              <a:solidFill>
                <a:schemeClr val="bg1">
                  <a:lumMod val="75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pic>
          <xdr:nvPicPr>
            <xdr:cNvPr id="8248" name="Imagem 8247">
              <a:extLst>
                <a:ext uri="{FF2B5EF4-FFF2-40B4-BE49-F238E27FC236}">
                  <a16:creationId xmlns:a16="http://schemas.microsoft.com/office/drawing/2014/main" id="{00000000-0008-0000-0300-0000382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8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0544176" y="5095875"/>
              <a:ext cx="201366" cy="243841"/>
            </a:xfrm>
            <a:prstGeom prst="rect">
              <a:avLst/>
            </a:prstGeom>
          </xdr:spPr>
        </xdr:pic>
      </xdr:grpSp>
      <xdr:sp macro="" textlink="SUPORTE!H23">
        <xdr:nvSpPr>
          <xdr:cNvPr id="249" name="CaixaDeTexto 248">
            <a:extLst>
              <a:ext uri="{FF2B5EF4-FFF2-40B4-BE49-F238E27FC236}">
                <a16:creationId xmlns:a16="http://schemas.microsoft.com/office/drawing/2014/main" id="{00000000-0008-0000-0300-0000F9000000}"/>
              </a:ext>
            </a:extLst>
          </xdr:cNvPr>
          <xdr:cNvSpPr txBox="1"/>
        </xdr:nvSpPr>
        <xdr:spPr>
          <a:xfrm>
            <a:off x="10725148" y="4981575"/>
            <a:ext cx="619127" cy="46389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r"/>
            <a:fld id="{C8D9178B-2F48-417B-9E3C-E5AFE4F27072}" type="TxLink">
              <a:rPr lang="en-US" sz="3600" b="1" i="0" u="none" strike="noStrike">
                <a:solidFill>
                  <a:schemeClr val="tx1">
                    <a:lumMod val="50000"/>
                    <a:lumOff val="50000"/>
                  </a:schemeClr>
                </a:solidFill>
                <a:latin typeface="Calibri"/>
                <a:cs typeface="Calibri"/>
              </a:rPr>
              <a:pPr algn="r"/>
              <a:t>0</a:t>
            </a:fld>
            <a:endParaRPr lang="pt-BR" sz="6600" b="1">
              <a:solidFill>
                <a:schemeClr val="tx1">
                  <a:lumMod val="50000"/>
                  <a:lumOff val="50000"/>
                </a:schemeClr>
              </a:solidFill>
            </a:endParaRPr>
          </a:p>
        </xdr:txBody>
      </xdr:sp>
    </xdr:grpSp>
    <xdr:clientData/>
  </xdr:twoCellAnchor>
  <xdr:twoCellAnchor>
    <xdr:from>
      <xdr:col>17</xdr:col>
      <xdr:colOff>107160</xdr:colOff>
      <xdr:row>3</xdr:row>
      <xdr:rowOff>161925</xdr:rowOff>
    </xdr:from>
    <xdr:to>
      <xdr:col>20</xdr:col>
      <xdr:colOff>428625</xdr:colOff>
      <xdr:row>5</xdr:row>
      <xdr:rowOff>19050</xdr:rowOff>
    </xdr:to>
    <xdr:grpSp>
      <xdr:nvGrpSpPr>
        <xdr:cNvPr id="17" name="Agrupar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GrpSpPr/>
      </xdr:nvGrpSpPr>
      <xdr:grpSpPr>
        <a:xfrm>
          <a:off x="10060785" y="695325"/>
          <a:ext cx="2150265" cy="238125"/>
          <a:chOff x="10025066" y="697706"/>
          <a:chExt cx="2143122" cy="238125"/>
        </a:xfrm>
      </xdr:grpSpPr>
      <xdr:sp macro="" textlink="">
        <xdr:nvSpPr>
          <xdr:cNvPr id="5" name="Retângulo 4">
            <a:extLst>
              <a:ext uri="{FF2B5EF4-FFF2-40B4-BE49-F238E27FC236}">
                <a16:creationId xmlns:a16="http://schemas.microsoft.com/office/drawing/2014/main" id="{00000000-0008-0000-0300-000005000000}"/>
              </a:ext>
            </a:extLst>
          </xdr:cNvPr>
          <xdr:cNvSpPr/>
        </xdr:nvSpPr>
        <xdr:spPr>
          <a:xfrm>
            <a:off x="10070309" y="697706"/>
            <a:ext cx="947738" cy="238125"/>
          </a:xfrm>
          <a:prstGeom prst="rect">
            <a:avLst/>
          </a:prstGeom>
          <a:solidFill>
            <a:schemeClr val="bg1">
              <a:alpha val="4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r"/>
            <a:r>
              <a:rPr lang="pt-BR" sz="1100" b="1">
                <a:solidFill>
                  <a:schemeClr val="bg1">
                    <a:lumMod val="50000"/>
                  </a:schemeClr>
                </a:solidFill>
              </a:rPr>
              <a:t>RECEITAS</a:t>
            </a:r>
          </a:p>
        </xdr:txBody>
      </xdr:sp>
      <xdr:sp macro="" textlink="">
        <xdr:nvSpPr>
          <xdr:cNvPr id="8" name="Retângulo 7">
            <a:extLst>
              <a:ext uri="{FF2B5EF4-FFF2-40B4-BE49-F238E27FC236}">
                <a16:creationId xmlns:a16="http://schemas.microsoft.com/office/drawing/2014/main" id="{00000000-0008-0000-0300-000008000000}"/>
              </a:ext>
            </a:extLst>
          </xdr:cNvPr>
          <xdr:cNvSpPr/>
        </xdr:nvSpPr>
        <xdr:spPr>
          <a:xfrm>
            <a:off x="11218069" y="697706"/>
            <a:ext cx="950119" cy="238125"/>
          </a:xfrm>
          <a:prstGeom prst="rect">
            <a:avLst/>
          </a:prstGeom>
          <a:solidFill>
            <a:schemeClr val="bg1">
              <a:alpha val="4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r"/>
            <a:r>
              <a:rPr lang="pt-BR" sz="1100" b="1">
                <a:solidFill>
                  <a:schemeClr val="bg1">
                    <a:lumMod val="50000"/>
                  </a:schemeClr>
                </a:solidFill>
              </a:rPr>
              <a:t>DESPESAS</a:t>
            </a:r>
          </a:p>
        </xdr:txBody>
      </xdr:sp>
      <xdr:cxnSp macro="">
        <xdr:nvCxnSpPr>
          <xdr:cNvPr id="16" name="Conector reto 15">
            <a:extLst>
              <a:ext uri="{FF2B5EF4-FFF2-40B4-BE49-F238E27FC236}">
                <a16:creationId xmlns:a16="http://schemas.microsoft.com/office/drawing/2014/main" id="{00000000-0008-0000-0300-000010000000}"/>
              </a:ext>
            </a:extLst>
          </xdr:cNvPr>
          <xdr:cNvCxnSpPr/>
        </xdr:nvCxnSpPr>
        <xdr:spPr>
          <a:xfrm flipH="1">
            <a:off x="10025066" y="816768"/>
            <a:ext cx="288000" cy="0"/>
          </a:xfrm>
          <a:prstGeom prst="line">
            <a:avLst/>
          </a:prstGeom>
          <a:ln w="28575">
            <a:solidFill>
              <a:srgbClr val="41C77E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86" name="Conector reto 85">
            <a:extLst>
              <a:ext uri="{FF2B5EF4-FFF2-40B4-BE49-F238E27FC236}">
                <a16:creationId xmlns:a16="http://schemas.microsoft.com/office/drawing/2014/main" id="{00000000-0008-0000-0300-000056000000}"/>
              </a:ext>
            </a:extLst>
          </xdr:cNvPr>
          <xdr:cNvCxnSpPr/>
        </xdr:nvCxnSpPr>
        <xdr:spPr>
          <a:xfrm flipH="1">
            <a:off x="11153778" y="826293"/>
            <a:ext cx="288000" cy="0"/>
          </a:xfrm>
          <a:prstGeom prst="line">
            <a:avLst/>
          </a:prstGeom>
          <a:ln w="28575">
            <a:solidFill>
              <a:srgbClr val="FF482F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5</xdr:col>
      <xdr:colOff>130969</xdr:colOff>
      <xdr:row>10</xdr:row>
      <xdr:rowOff>47625</xdr:rowOff>
    </xdr:from>
    <xdr:to>
      <xdr:col>20</xdr:col>
      <xdr:colOff>505576</xdr:colOff>
      <xdr:row>18</xdr:row>
      <xdr:rowOff>45306</xdr:rowOff>
    </xdr:to>
    <xdr:grpSp>
      <xdr:nvGrpSpPr>
        <xdr:cNvPr id="128" name="Agrupar 127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00000000-0008-0000-0300-000080000000}"/>
            </a:ext>
          </a:extLst>
        </xdr:cNvPr>
        <xdr:cNvGrpSpPr/>
      </xdr:nvGrpSpPr>
      <xdr:grpSpPr>
        <a:xfrm>
          <a:off x="2769394" y="1914525"/>
          <a:ext cx="9518607" cy="1521681"/>
          <a:chOff x="983921" y="2420455"/>
          <a:chExt cx="9482889" cy="1521681"/>
        </a:xfrm>
      </xdr:grpSpPr>
      <xdr:grpSp>
        <xdr:nvGrpSpPr>
          <xdr:cNvPr id="129" name="Agrupar 128">
            <a:extLst>
              <a:ext uri="{FF2B5EF4-FFF2-40B4-BE49-F238E27FC236}">
                <a16:creationId xmlns:a16="http://schemas.microsoft.com/office/drawing/2014/main" id="{00000000-0008-0000-0300-000081000000}"/>
              </a:ext>
            </a:extLst>
          </xdr:cNvPr>
          <xdr:cNvGrpSpPr/>
        </xdr:nvGrpSpPr>
        <xdr:grpSpPr>
          <a:xfrm>
            <a:off x="983921" y="2420455"/>
            <a:ext cx="9482889" cy="1521681"/>
            <a:chOff x="5095877" y="4857746"/>
            <a:chExt cx="7204498" cy="1156077"/>
          </a:xfrm>
        </xdr:grpSpPr>
        <xdr:sp macro="" textlink="">
          <xdr:nvSpPr>
            <xdr:cNvPr id="162" name="Retângulo 161">
              <a:extLst>
                <a:ext uri="{FF2B5EF4-FFF2-40B4-BE49-F238E27FC236}">
                  <a16:creationId xmlns:a16="http://schemas.microsoft.com/office/drawing/2014/main" id="{00000000-0008-0000-0300-0000A2000000}"/>
                </a:ext>
              </a:extLst>
            </xdr:cNvPr>
            <xdr:cNvSpPr/>
          </xdr:nvSpPr>
          <xdr:spPr>
            <a:xfrm>
              <a:off x="5095877" y="4857746"/>
              <a:ext cx="7119937" cy="1154907"/>
            </a:xfrm>
            <a:prstGeom prst="rect">
              <a:avLst/>
            </a:prstGeom>
            <a:gradFill flip="none" rotWithShape="1">
              <a:gsLst>
                <a:gs pos="60000">
                  <a:schemeClr val="bg1">
                    <a:alpha val="0"/>
                  </a:schemeClr>
                </a:gs>
                <a:gs pos="0">
                  <a:srgbClr val="FFFFFF">
                    <a:shade val="100000"/>
                    <a:satMod val="115000"/>
                  </a:srgbClr>
                </a:gs>
              </a:gsLst>
              <a:lin ang="10800000" scaled="0"/>
              <a:tileRect/>
            </a:gra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pic>
          <xdr:nvPicPr>
            <xdr:cNvPr id="163" name="Imagem 162">
              <a:extLst>
                <a:ext uri="{FF2B5EF4-FFF2-40B4-BE49-F238E27FC236}">
                  <a16:creationId xmlns:a16="http://schemas.microsoft.com/office/drawing/2014/main" id="{00000000-0008-0000-0300-0000A3000000}"/>
                </a:ext>
              </a:extLst>
            </xdr:cNvPr>
            <xdr:cNvPicPr>
              <a:picLocks noChangeAspect="1"/>
            </xdr:cNvPicPr>
          </xdr:nvPicPr>
          <xdr:blipFill rotWithShape="1">
            <a:blip xmlns:r="http://schemas.openxmlformats.org/officeDocument/2006/relationships" r:embed="rId30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b="42576"/>
            <a:stretch/>
          </xdr:blipFill>
          <xdr:spPr>
            <a:xfrm>
              <a:off x="8844026" y="5007022"/>
              <a:ext cx="3456349" cy="1006801"/>
            </a:xfrm>
            <a:prstGeom prst="rect">
              <a:avLst/>
            </a:prstGeom>
          </xdr:spPr>
        </xdr:pic>
      </xdr:grpSp>
      <xdr:grpSp>
        <xdr:nvGrpSpPr>
          <xdr:cNvPr id="130" name="Group 13">
            <a:extLst>
              <a:ext uri="{FF2B5EF4-FFF2-40B4-BE49-F238E27FC236}">
                <a16:creationId xmlns:a16="http://schemas.microsoft.com/office/drawing/2014/main" id="{00000000-0008-0000-0300-000082000000}"/>
              </a:ext>
            </a:extLst>
          </xdr:cNvPr>
          <xdr:cNvGrpSpPr/>
        </xdr:nvGrpSpPr>
        <xdr:grpSpPr>
          <a:xfrm>
            <a:off x="10060780" y="2707690"/>
            <a:ext cx="238053" cy="534181"/>
            <a:chOff x="2284413" y="412750"/>
            <a:chExt cx="2824162" cy="6337301"/>
          </a:xfrm>
        </xdr:grpSpPr>
        <xdr:grpSp>
          <xdr:nvGrpSpPr>
            <xdr:cNvPr id="131" name="Group 14">
              <a:extLst>
                <a:ext uri="{FF2B5EF4-FFF2-40B4-BE49-F238E27FC236}">
                  <a16:creationId xmlns:a16="http://schemas.microsoft.com/office/drawing/2014/main" id="{00000000-0008-0000-0300-000083000000}"/>
                </a:ext>
              </a:extLst>
            </xdr:cNvPr>
            <xdr:cNvGrpSpPr/>
          </xdr:nvGrpSpPr>
          <xdr:grpSpPr>
            <a:xfrm>
              <a:off x="2971800" y="4267201"/>
              <a:ext cx="1501776" cy="2482850"/>
              <a:chOff x="6661150" y="2820988"/>
              <a:chExt cx="1501776" cy="2482850"/>
            </a:xfrm>
          </xdr:grpSpPr>
          <xdr:sp macro="" textlink="">
            <xdr:nvSpPr>
              <xdr:cNvPr id="159" name="Freeform 133">
                <a:extLst>
                  <a:ext uri="{FF2B5EF4-FFF2-40B4-BE49-F238E27FC236}">
                    <a16:creationId xmlns:a16="http://schemas.microsoft.com/office/drawing/2014/main" id="{00000000-0008-0000-0300-00009F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6661150" y="2820988"/>
                <a:ext cx="1501776" cy="2482850"/>
              </a:xfrm>
              <a:custGeom>
                <a:avLst/>
                <a:gdLst>
                  <a:gd name="T0" fmla="*/ 2 w 397"/>
                  <a:gd name="T1" fmla="*/ 268 h 659"/>
                  <a:gd name="T2" fmla="*/ 0 w 397"/>
                  <a:gd name="T3" fmla="*/ 268 h 659"/>
                  <a:gd name="T4" fmla="*/ 0 w 397"/>
                  <a:gd name="T5" fmla="*/ 268 h 659"/>
                  <a:gd name="T6" fmla="*/ 3 w 397"/>
                  <a:gd name="T7" fmla="*/ 271 h 659"/>
                  <a:gd name="T8" fmla="*/ 4 w 397"/>
                  <a:gd name="T9" fmla="*/ 282 h 659"/>
                  <a:gd name="T10" fmla="*/ 5 w 397"/>
                  <a:gd name="T11" fmla="*/ 284 h 659"/>
                  <a:gd name="T12" fmla="*/ 48 w 397"/>
                  <a:gd name="T13" fmla="*/ 418 h 659"/>
                  <a:gd name="T14" fmla="*/ 92 w 397"/>
                  <a:gd name="T15" fmla="*/ 290 h 659"/>
                  <a:gd name="T16" fmla="*/ 172 w 397"/>
                  <a:gd name="T17" fmla="*/ 441 h 659"/>
                  <a:gd name="T18" fmla="*/ 145 w 397"/>
                  <a:gd name="T19" fmla="*/ 564 h 659"/>
                  <a:gd name="T20" fmla="*/ 201 w 397"/>
                  <a:gd name="T21" fmla="*/ 659 h 659"/>
                  <a:gd name="T22" fmla="*/ 172 w 397"/>
                  <a:gd name="T23" fmla="*/ 604 h 659"/>
                  <a:gd name="T24" fmla="*/ 182 w 397"/>
                  <a:gd name="T25" fmla="*/ 528 h 659"/>
                  <a:gd name="T26" fmla="*/ 229 w 397"/>
                  <a:gd name="T27" fmla="*/ 462 h 659"/>
                  <a:gd name="T28" fmla="*/ 272 w 397"/>
                  <a:gd name="T29" fmla="*/ 386 h 659"/>
                  <a:gd name="T30" fmla="*/ 280 w 397"/>
                  <a:gd name="T31" fmla="*/ 362 h 659"/>
                  <a:gd name="T32" fmla="*/ 307 w 397"/>
                  <a:gd name="T33" fmla="*/ 484 h 659"/>
                  <a:gd name="T34" fmla="*/ 325 w 397"/>
                  <a:gd name="T35" fmla="*/ 406 h 659"/>
                  <a:gd name="T36" fmla="*/ 370 w 397"/>
                  <a:gd name="T37" fmla="*/ 198 h 659"/>
                  <a:gd name="T38" fmla="*/ 189 w 397"/>
                  <a:gd name="T39" fmla="*/ 0 h 659"/>
                  <a:gd name="T40" fmla="*/ 3 w 397"/>
                  <a:gd name="T41" fmla="*/ 254 h 659"/>
                  <a:gd name="T42" fmla="*/ 2 w 397"/>
                  <a:gd name="T43" fmla="*/ 268 h 659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</a:cxnLst>
                <a:rect l="0" t="0" r="r" b="b"/>
                <a:pathLst>
                  <a:path w="397" h="659">
                    <a:moveTo>
                      <a:pt x="2" y="268"/>
                    </a:moveTo>
                    <a:cubicBezTo>
                      <a:pt x="2" y="267"/>
                      <a:pt x="0" y="264"/>
                      <a:pt x="0" y="268"/>
                    </a:cubicBezTo>
                    <a:cubicBezTo>
                      <a:pt x="0" y="268"/>
                      <a:pt x="0" y="268"/>
                      <a:pt x="0" y="268"/>
                    </a:cubicBezTo>
                    <a:cubicBezTo>
                      <a:pt x="0" y="269"/>
                      <a:pt x="2" y="270"/>
                      <a:pt x="3" y="271"/>
                    </a:cubicBezTo>
                    <a:cubicBezTo>
                      <a:pt x="3" y="275"/>
                      <a:pt x="4" y="278"/>
                      <a:pt x="4" y="282"/>
                    </a:cubicBezTo>
                    <a:cubicBezTo>
                      <a:pt x="5" y="283"/>
                      <a:pt x="5" y="283"/>
                      <a:pt x="5" y="284"/>
                    </a:cubicBezTo>
                    <a:cubicBezTo>
                      <a:pt x="10" y="335"/>
                      <a:pt x="25" y="381"/>
                      <a:pt x="48" y="418"/>
                    </a:cubicBezTo>
                    <a:cubicBezTo>
                      <a:pt x="23" y="377"/>
                      <a:pt x="37" y="299"/>
                      <a:pt x="92" y="290"/>
                    </a:cubicBezTo>
                    <a:cubicBezTo>
                      <a:pt x="158" y="280"/>
                      <a:pt x="169" y="399"/>
                      <a:pt x="172" y="441"/>
                    </a:cubicBezTo>
                    <a:cubicBezTo>
                      <a:pt x="174" y="484"/>
                      <a:pt x="145" y="521"/>
                      <a:pt x="145" y="564"/>
                    </a:cubicBezTo>
                    <a:cubicBezTo>
                      <a:pt x="145" y="613"/>
                      <a:pt x="170" y="653"/>
                      <a:pt x="201" y="659"/>
                    </a:cubicBezTo>
                    <a:cubicBezTo>
                      <a:pt x="187" y="656"/>
                      <a:pt x="174" y="616"/>
                      <a:pt x="172" y="604"/>
                    </a:cubicBezTo>
                    <a:cubicBezTo>
                      <a:pt x="168" y="580"/>
                      <a:pt x="175" y="551"/>
                      <a:pt x="182" y="528"/>
                    </a:cubicBezTo>
                    <a:cubicBezTo>
                      <a:pt x="190" y="501"/>
                      <a:pt x="211" y="483"/>
                      <a:pt x="229" y="462"/>
                    </a:cubicBezTo>
                    <a:cubicBezTo>
                      <a:pt x="247" y="440"/>
                      <a:pt x="262" y="414"/>
                      <a:pt x="272" y="386"/>
                    </a:cubicBezTo>
                    <a:cubicBezTo>
                      <a:pt x="275" y="378"/>
                      <a:pt x="278" y="370"/>
                      <a:pt x="280" y="362"/>
                    </a:cubicBezTo>
                    <a:cubicBezTo>
                      <a:pt x="284" y="420"/>
                      <a:pt x="307" y="484"/>
                      <a:pt x="307" y="484"/>
                    </a:cubicBezTo>
                    <a:cubicBezTo>
                      <a:pt x="299" y="437"/>
                      <a:pt x="325" y="406"/>
                      <a:pt x="325" y="406"/>
                    </a:cubicBezTo>
                    <a:cubicBezTo>
                      <a:pt x="397" y="291"/>
                      <a:pt x="370" y="198"/>
                      <a:pt x="370" y="198"/>
                    </a:cubicBezTo>
                    <a:cubicBezTo>
                      <a:pt x="351" y="85"/>
                      <a:pt x="277" y="0"/>
                      <a:pt x="189" y="0"/>
                    </a:cubicBezTo>
                    <a:cubicBezTo>
                      <a:pt x="87" y="0"/>
                      <a:pt x="3" y="114"/>
                      <a:pt x="3" y="254"/>
                    </a:cubicBezTo>
                    <a:cubicBezTo>
                      <a:pt x="3" y="258"/>
                      <a:pt x="2" y="263"/>
                      <a:pt x="2" y="268"/>
                    </a:cubicBezTo>
                    <a:close/>
                  </a:path>
                </a:pathLst>
              </a:custGeom>
              <a:solidFill>
                <a:srgbClr val="F15A24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60" name="Freeform 134">
                <a:extLst>
                  <a:ext uri="{FF2B5EF4-FFF2-40B4-BE49-F238E27FC236}">
                    <a16:creationId xmlns:a16="http://schemas.microsoft.com/office/drawing/2014/main" id="{00000000-0008-0000-0300-0000A0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6794500" y="2892426"/>
                <a:ext cx="1223963" cy="1563688"/>
              </a:xfrm>
              <a:custGeom>
                <a:avLst/>
                <a:gdLst>
                  <a:gd name="T0" fmla="*/ 154 w 324"/>
                  <a:gd name="T1" fmla="*/ 0 h 415"/>
                  <a:gd name="T2" fmla="*/ 304 w 324"/>
                  <a:gd name="T3" fmla="*/ 172 h 415"/>
                  <a:gd name="T4" fmla="*/ 305 w 324"/>
                  <a:gd name="T5" fmla="*/ 174 h 415"/>
                  <a:gd name="T6" fmla="*/ 305 w 324"/>
                  <a:gd name="T7" fmla="*/ 176 h 415"/>
                  <a:gd name="T8" fmla="*/ 276 w 324"/>
                  <a:gd name="T9" fmla="*/ 338 h 415"/>
                  <a:gd name="T10" fmla="*/ 255 w 324"/>
                  <a:gd name="T11" fmla="*/ 261 h 415"/>
                  <a:gd name="T12" fmla="*/ 230 w 324"/>
                  <a:gd name="T13" fmla="*/ 302 h 415"/>
                  <a:gd name="T14" fmla="*/ 170 w 324"/>
                  <a:gd name="T15" fmla="*/ 412 h 415"/>
                  <a:gd name="T16" fmla="*/ 167 w 324"/>
                  <a:gd name="T17" fmla="*/ 415 h 415"/>
                  <a:gd name="T18" fmla="*/ 167 w 324"/>
                  <a:gd name="T19" fmla="*/ 409 h 415"/>
                  <a:gd name="T20" fmla="*/ 65 w 324"/>
                  <a:gd name="T21" fmla="*/ 228 h 415"/>
                  <a:gd name="T22" fmla="*/ 52 w 324"/>
                  <a:gd name="T23" fmla="*/ 229 h 415"/>
                  <a:gd name="T24" fmla="*/ 2 w 324"/>
                  <a:gd name="T25" fmla="*/ 256 h 415"/>
                  <a:gd name="T26" fmla="*/ 1 w 324"/>
                  <a:gd name="T27" fmla="*/ 251 h 415"/>
                  <a:gd name="T28" fmla="*/ 1 w 324"/>
                  <a:gd name="T29" fmla="*/ 249 h 415"/>
                  <a:gd name="T30" fmla="*/ 0 w 324"/>
                  <a:gd name="T31" fmla="*/ 239 h 415"/>
                  <a:gd name="T32" fmla="*/ 0 w 324"/>
                  <a:gd name="T33" fmla="*/ 236 h 415"/>
                  <a:gd name="T34" fmla="*/ 0 w 324"/>
                  <a:gd name="T35" fmla="*/ 223 h 415"/>
                  <a:gd name="T36" fmla="*/ 154 w 324"/>
                  <a:gd name="T37" fmla="*/ 0 h 415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</a:cxnLst>
                <a:rect l="0" t="0" r="r" b="b"/>
                <a:pathLst>
                  <a:path w="324" h="415">
                    <a:moveTo>
                      <a:pt x="154" y="0"/>
                    </a:moveTo>
                    <a:cubicBezTo>
                      <a:pt x="225" y="0"/>
                      <a:pt x="288" y="73"/>
                      <a:pt x="304" y="172"/>
                    </a:cubicBezTo>
                    <a:cubicBezTo>
                      <a:pt x="305" y="174"/>
                      <a:pt x="305" y="174"/>
                      <a:pt x="305" y="174"/>
                    </a:cubicBezTo>
                    <a:cubicBezTo>
                      <a:pt x="305" y="176"/>
                      <a:pt x="305" y="176"/>
                      <a:pt x="305" y="176"/>
                    </a:cubicBezTo>
                    <a:cubicBezTo>
                      <a:pt x="306" y="179"/>
                      <a:pt x="324" y="248"/>
                      <a:pt x="276" y="338"/>
                    </a:cubicBezTo>
                    <a:cubicBezTo>
                      <a:pt x="276" y="335"/>
                      <a:pt x="256" y="263"/>
                      <a:pt x="255" y="261"/>
                    </a:cubicBezTo>
                    <a:cubicBezTo>
                      <a:pt x="256" y="270"/>
                      <a:pt x="235" y="292"/>
                      <a:pt x="230" y="302"/>
                    </a:cubicBezTo>
                    <a:cubicBezTo>
                      <a:pt x="209" y="338"/>
                      <a:pt x="198" y="379"/>
                      <a:pt x="170" y="412"/>
                    </a:cubicBezTo>
                    <a:cubicBezTo>
                      <a:pt x="169" y="413"/>
                      <a:pt x="168" y="414"/>
                      <a:pt x="167" y="415"/>
                    </a:cubicBezTo>
                    <a:cubicBezTo>
                      <a:pt x="167" y="413"/>
                      <a:pt x="167" y="411"/>
                      <a:pt x="167" y="409"/>
                    </a:cubicBezTo>
                    <a:cubicBezTo>
                      <a:pt x="159" y="260"/>
                      <a:pt x="107" y="228"/>
                      <a:pt x="65" y="228"/>
                    </a:cubicBezTo>
                    <a:cubicBezTo>
                      <a:pt x="61" y="228"/>
                      <a:pt x="57" y="229"/>
                      <a:pt x="52" y="229"/>
                    </a:cubicBezTo>
                    <a:cubicBezTo>
                      <a:pt x="33" y="232"/>
                      <a:pt x="15" y="242"/>
                      <a:pt x="2" y="256"/>
                    </a:cubicBezTo>
                    <a:cubicBezTo>
                      <a:pt x="2" y="254"/>
                      <a:pt x="1" y="253"/>
                      <a:pt x="1" y="251"/>
                    </a:cubicBezTo>
                    <a:cubicBezTo>
                      <a:pt x="1" y="249"/>
                      <a:pt x="1" y="249"/>
                      <a:pt x="1" y="249"/>
                    </a:cubicBezTo>
                    <a:cubicBezTo>
                      <a:pt x="1" y="246"/>
                      <a:pt x="1" y="242"/>
                      <a:pt x="0" y="239"/>
                    </a:cubicBezTo>
                    <a:cubicBezTo>
                      <a:pt x="0" y="239"/>
                      <a:pt x="0" y="236"/>
                      <a:pt x="0" y="236"/>
                    </a:cubicBezTo>
                    <a:cubicBezTo>
                      <a:pt x="0" y="231"/>
                      <a:pt x="0" y="227"/>
                      <a:pt x="0" y="223"/>
                    </a:cubicBezTo>
                    <a:cubicBezTo>
                      <a:pt x="0" y="100"/>
                      <a:pt x="69" y="0"/>
                      <a:pt x="154" y="0"/>
                    </a:cubicBezTo>
                    <a:close/>
                  </a:path>
                </a:pathLst>
              </a:custGeom>
              <a:solidFill>
                <a:srgbClr val="F7931E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61" name="Freeform 135">
                <a:extLst>
                  <a:ext uri="{FF2B5EF4-FFF2-40B4-BE49-F238E27FC236}">
                    <a16:creationId xmlns:a16="http://schemas.microsoft.com/office/drawing/2014/main" id="{00000000-0008-0000-0300-0000A1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6994525" y="2979738"/>
                <a:ext cx="801688" cy="1130300"/>
              </a:xfrm>
              <a:custGeom>
                <a:avLst/>
                <a:gdLst>
                  <a:gd name="T0" fmla="*/ 43 w 212"/>
                  <a:gd name="T1" fmla="*/ 142 h 300"/>
                  <a:gd name="T2" fmla="*/ 34 w 212"/>
                  <a:gd name="T3" fmla="*/ 142 h 300"/>
                  <a:gd name="T4" fmla="*/ 1 w 212"/>
                  <a:gd name="T5" fmla="*/ 159 h 300"/>
                  <a:gd name="T6" fmla="*/ 1 w 212"/>
                  <a:gd name="T7" fmla="*/ 156 h 300"/>
                  <a:gd name="T8" fmla="*/ 1 w 212"/>
                  <a:gd name="T9" fmla="*/ 155 h 300"/>
                  <a:gd name="T10" fmla="*/ 0 w 212"/>
                  <a:gd name="T11" fmla="*/ 148 h 300"/>
                  <a:gd name="T12" fmla="*/ 0 w 212"/>
                  <a:gd name="T13" fmla="*/ 146 h 300"/>
                  <a:gd name="T14" fmla="*/ 0 w 212"/>
                  <a:gd name="T15" fmla="*/ 139 h 300"/>
                  <a:gd name="T16" fmla="*/ 101 w 212"/>
                  <a:gd name="T17" fmla="*/ 0 h 300"/>
                  <a:gd name="T18" fmla="*/ 199 w 212"/>
                  <a:gd name="T19" fmla="*/ 107 h 300"/>
                  <a:gd name="T20" fmla="*/ 200 w 212"/>
                  <a:gd name="T21" fmla="*/ 108 h 300"/>
                  <a:gd name="T22" fmla="*/ 200 w 212"/>
                  <a:gd name="T23" fmla="*/ 109 h 300"/>
                  <a:gd name="T24" fmla="*/ 181 w 212"/>
                  <a:gd name="T25" fmla="*/ 210 h 300"/>
                  <a:gd name="T26" fmla="*/ 167 w 212"/>
                  <a:gd name="T27" fmla="*/ 162 h 300"/>
                  <a:gd name="T28" fmla="*/ 150 w 212"/>
                  <a:gd name="T29" fmla="*/ 187 h 300"/>
                  <a:gd name="T30" fmla="*/ 121 w 212"/>
                  <a:gd name="T31" fmla="*/ 300 h 300"/>
                  <a:gd name="T32" fmla="*/ 43 w 212"/>
                  <a:gd name="T33" fmla="*/ 142 h 30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</a:cxnLst>
                <a:rect l="0" t="0" r="r" b="b"/>
                <a:pathLst>
                  <a:path w="212" h="300">
                    <a:moveTo>
                      <a:pt x="43" y="142"/>
                    </a:moveTo>
                    <a:cubicBezTo>
                      <a:pt x="40" y="142"/>
                      <a:pt x="37" y="142"/>
                      <a:pt x="34" y="142"/>
                    </a:cubicBezTo>
                    <a:cubicBezTo>
                      <a:pt x="21" y="144"/>
                      <a:pt x="10" y="150"/>
                      <a:pt x="1" y="159"/>
                    </a:cubicBezTo>
                    <a:cubicBezTo>
                      <a:pt x="1" y="158"/>
                      <a:pt x="1" y="157"/>
                      <a:pt x="1" y="156"/>
                    </a:cubicBezTo>
                    <a:cubicBezTo>
                      <a:pt x="1" y="155"/>
                      <a:pt x="1" y="155"/>
                      <a:pt x="1" y="155"/>
                    </a:cubicBezTo>
                    <a:cubicBezTo>
                      <a:pt x="0" y="152"/>
                      <a:pt x="0" y="150"/>
                      <a:pt x="0" y="148"/>
                    </a:cubicBezTo>
                    <a:cubicBezTo>
                      <a:pt x="0" y="146"/>
                      <a:pt x="0" y="146"/>
                      <a:pt x="0" y="146"/>
                    </a:cubicBezTo>
                    <a:cubicBezTo>
                      <a:pt x="0" y="143"/>
                      <a:pt x="0" y="141"/>
                      <a:pt x="0" y="139"/>
                    </a:cubicBezTo>
                    <a:cubicBezTo>
                      <a:pt x="0" y="62"/>
                      <a:pt x="45" y="0"/>
                      <a:pt x="101" y="0"/>
                    </a:cubicBezTo>
                    <a:cubicBezTo>
                      <a:pt x="147" y="0"/>
                      <a:pt x="189" y="45"/>
                      <a:pt x="199" y="107"/>
                    </a:cubicBezTo>
                    <a:cubicBezTo>
                      <a:pt x="200" y="108"/>
                      <a:pt x="200" y="108"/>
                      <a:pt x="200" y="108"/>
                    </a:cubicBezTo>
                    <a:cubicBezTo>
                      <a:pt x="200" y="109"/>
                      <a:pt x="200" y="109"/>
                      <a:pt x="200" y="109"/>
                    </a:cubicBezTo>
                    <a:cubicBezTo>
                      <a:pt x="201" y="111"/>
                      <a:pt x="212" y="154"/>
                      <a:pt x="181" y="210"/>
                    </a:cubicBezTo>
                    <a:cubicBezTo>
                      <a:pt x="181" y="208"/>
                      <a:pt x="167" y="164"/>
                      <a:pt x="167" y="162"/>
                    </a:cubicBezTo>
                    <a:cubicBezTo>
                      <a:pt x="168" y="168"/>
                      <a:pt x="154" y="181"/>
                      <a:pt x="150" y="187"/>
                    </a:cubicBezTo>
                    <a:cubicBezTo>
                      <a:pt x="137" y="210"/>
                      <a:pt x="126" y="275"/>
                      <a:pt x="121" y="300"/>
                    </a:cubicBezTo>
                    <a:cubicBezTo>
                      <a:pt x="121" y="300"/>
                      <a:pt x="94" y="134"/>
                      <a:pt x="43" y="142"/>
                    </a:cubicBezTo>
                    <a:close/>
                  </a:path>
                </a:pathLst>
              </a:custGeom>
              <a:solidFill>
                <a:srgbClr val="FBB03B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</xdr:grpSp>
        <xdr:grpSp>
          <xdr:nvGrpSpPr>
            <xdr:cNvPr id="133" name="Group 15">
              <a:extLst>
                <a:ext uri="{FF2B5EF4-FFF2-40B4-BE49-F238E27FC236}">
                  <a16:creationId xmlns:a16="http://schemas.microsoft.com/office/drawing/2014/main" id="{00000000-0008-0000-0300-000085000000}"/>
                </a:ext>
              </a:extLst>
            </xdr:cNvPr>
            <xdr:cNvGrpSpPr/>
          </xdr:nvGrpSpPr>
          <xdr:grpSpPr>
            <a:xfrm>
              <a:off x="2284413" y="412750"/>
              <a:ext cx="2824162" cy="4770438"/>
              <a:chOff x="2284413" y="412750"/>
              <a:chExt cx="2824162" cy="4770438"/>
            </a:xfrm>
          </xdr:grpSpPr>
          <xdr:sp macro="" textlink="">
            <xdr:nvSpPr>
              <xdr:cNvPr id="134" name="Freeform 102">
                <a:extLst>
                  <a:ext uri="{FF2B5EF4-FFF2-40B4-BE49-F238E27FC236}">
                    <a16:creationId xmlns:a16="http://schemas.microsoft.com/office/drawing/2014/main" id="{00000000-0008-0000-0300-000086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284413" y="3319463"/>
                <a:ext cx="1177925" cy="1860550"/>
              </a:xfrm>
              <a:custGeom>
                <a:avLst/>
                <a:gdLst>
                  <a:gd name="T0" fmla="*/ 156 w 313"/>
                  <a:gd name="T1" fmla="*/ 0 h 495"/>
                  <a:gd name="T2" fmla="*/ 0 w 313"/>
                  <a:gd name="T3" fmla="*/ 159 h 495"/>
                  <a:gd name="T4" fmla="*/ 0 w 313"/>
                  <a:gd name="T5" fmla="*/ 163 h 495"/>
                  <a:gd name="T6" fmla="*/ 0 w 313"/>
                  <a:gd name="T7" fmla="*/ 163 h 495"/>
                  <a:gd name="T8" fmla="*/ 101 w 313"/>
                  <a:gd name="T9" fmla="*/ 480 h 495"/>
                  <a:gd name="T10" fmla="*/ 106 w 313"/>
                  <a:gd name="T11" fmla="*/ 486 h 495"/>
                  <a:gd name="T12" fmla="*/ 106 w 313"/>
                  <a:gd name="T13" fmla="*/ 486 h 495"/>
                  <a:gd name="T14" fmla="*/ 106 w 313"/>
                  <a:gd name="T15" fmla="*/ 486 h 495"/>
                  <a:gd name="T16" fmla="*/ 128 w 313"/>
                  <a:gd name="T17" fmla="*/ 495 h 495"/>
                  <a:gd name="T18" fmla="*/ 158 w 313"/>
                  <a:gd name="T19" fmla="*/ 469 h 495"/>
                  <a:gd name="T20" fmla="*/ 156 w 313"/>
                  <a:gd name="T21" fmla="*/ 463 h 495"/>
                  <a:gd name="T22" fmla="*/ 156 w 313"/>
                  <a:gd name="T23" fmla="*/ 463 h 495"/>
                  <a:gd name="T24" fmla="*/ 148 w 313"/>
                  <a:gd name="T25" fmla="*/ 415 h 495"/>
                  <a:gd name="T26" fmla="*/ 191 w 313"/>
                  <a:gd name="T27" fmla="*/ 311 h 495"/>
                  <a:gd name="T28" fmla="*/ 191 w 313"/>
                  <a:gd name="T29" fmla="*/ 310 h 495"/>
                  <a:gd name="T30" fmla="*/ 270 w 313"/>
                  <a:gd name="T31" fmla="*/ 264 h 495"/>
                  <a:gd name="T32" fmla="*/ 313 w 313"/>
                  <a:gd name="T33" fmla="*/ 157 h 495"/>
                  <a:gd name="T34" fmla="*/ 156 w 313"/>
                  <a:gd name="T35" fmla="*/ 0 h 495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</a:cxnLst>
                <a:rect l="0" t="0" r="r" b="b"/>
                <a:pathLst>
                  <a:path w="313" h="495">
                    <a:moveTo>
                      <a:pt x="156" y="0"/>
                    </a:moveTo>
                    <a:cubicBezTo>
                      <a:pt x="70" y="0"/>
                      <a:pt x="0" y="72"/>
                      <a:pt x="0" y="159"/>
                    </a:cubicBezTo>
                    <a:cubicBezTo>
                      <a:pt x="0" y="159"/>
                      <a:pt x="0" y="163"/>
                      <a:pt x="0" y="163"/>
                    </a:cubicBezTo>
                    <a:cubicBezTo>
                      <a:pt x="0" y="163"/>
                      <a:pt x="0" y="163"/>
                      <a:pt x="0" y="163"/>
                    </a:cubicBezTo>
                    <a:cubicBezTo>
                      <a:pt x="0" y="283"/>
                      <a:pt x="38" y="389"/>
                      <a:pt x="101" y="480"/>
                    </a:cubicBezTo>
                    <a:cubicBezTo>
                      <a:pt x="102" y="482"/>
                      <a:pt x="104" y="484"/>
                      <a:pt x="106" y="486"/>
                    </a:cubicBezTo>
                    <a:cubicBezTo>
                      <a:pt x="106" y="486"/>
                      <a:pt x="106" y="486"/>
                      <a:pt x="106" y="486"/>
                    </a:cubicBezTo>
                    <a:cubicBezTo>
                      <a:pt x="106" y="486"/>
                      <a:pt x="106" y="486"/>
                      <a:pt x="106" y="486"/>
                    </a:cubicBezTo>
                    <a:cubicBezTo>
                      <a:pt x="111" y="491"/>
                      <a:pt x="119" y="495"/>
                      <a:pt x="128" y="495"/>
                    </a:cubicBezTo>
                    <a:cubicBezTo>
                      <a:pt x="145" y="495"/>
                      <a:pt x="158" y="486"/>
                      <a:pt x="158" y="469"/>
                    </a:cubicBezTo>
                    <a:cubicBezTo>
                      <a:pt x="158" y="465"/>
                      <a:pt x="158" y="463"/>
                      <a:pt x="156" y="463"/>
                    </a:cubicBezTo>
                    <a:cubicBezTo>
                      <a:pt x="156" y="463"/>
                      <a:pt x="156" y="463"/>
                      <a:pt x="156" y="463"/>
                    </a:cubicBezTo>
                    <a:cubicBezTo>
                      <a:pt x="152" y="443"/>
                      <a:pt x="145" y="431"/>
                      <a:pt x="148" y="415"/>
                    </a:cubicBezTo>
                    <a:cubicBezTo>
                      <a:pt x="155" y="374"/>
                      <a:pt x="164" y="339"/>
                      <a:pt x="191" y="311"/>
                    </a:cubicBezTo>
                    <a:cubicBezTo>
                      <a:pt x="191" y="311"/>
                      <a:pt x="191" y="310"/>
                      <a:pt x="191" y="310"/>
                    </a:cubicBezTo>
                    <a:cubicBezTo>
                      <a:pt x="212" y="288"/>
                      <a:pt x="239" y="271"/>
                      <a:pt x="270" y="264"/>
                    </a:cubicBezTo>
                    <a:cubicBezTo>
                      <a:pt x="297" y="236"/>
                      <a:pt x="313" y="198"/>
                      <a:pt x="313" y="157"/>
                    </a:cubicBezTo>
                    <a:cubicBezTo>
                      <a:pt x="313" y="70"/>
                      <a:pt x="243" y="0"/>
                      <a:pt x="156" y="0"/>
                    </a:cubicBezTo>
                    <a:close/>
                  </a:path>
                </a:pathLst>
              </a:cu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36" name="Freeform 103">
                <a:extLst>
                  <a:ext uri="{FF2B5EF4-FFF2-40B4-BE49-F238E27FC236}">
                    <a16:creationId xmlns:a16="http://schemas.microsoft.com/office/drawing/2014/main" id="{00000000-0008-0000-0300-000088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284413" y="3319463"/>
                <a:ext cx="1177925" cy="1860550"/>
              </a:xfrm>
              <a:custGeom>
                <a:avLst/>
                <a:gdLst>
                  <a:gd name="T0" fmla="*/ 156 w 313"/>
                  <a:gd name="T1" fmla="*/ 0 h 495"/>
                  <a:gd name="T2" fmla="*/ 0 w 313"/>
                  <a:gd name="T3" fmla="*/ 159 h 495"/>
                  <a:gd name="T4" fmla="*/ 0 w 313"/>
                  <a:gd name="T5" fmla="*/ 163 h 495"/>
                  <a:gd name="T6" fmla="*/ 0 w 313"/>
                  <a:gd name="T7" fmla="*/ 163 h 495"/>
                  <a:gd name="T8" fmla="*/ 101 w 313"/>
                  <a:gd name="T9" fmla="*/ 480 h 495"/>
                  <a:gd name="T10" fmla="*/ 106 w 313"/>
                  <a:gd name="T11" fmla="*/ 486 h 495"/>
                  <a:gd name="T12" fmla="*/ 106 w 313"/>
                  <a:gd name="T13" fmla="*/ 486 h 495"/>
                  <a:gd name="T14" fmla="*/ 106 w 313"/>
                  <a:gd name="T15" fmla="*/ 486 h 495"/>
                  <a:gd name="T16" fmla="*/ 128 w 313"/>
                  <a:gd name="T17" fmla="*/ 495 h 495"/>
                  <a:gd name="T18" fmla="*/ 158 w 313"/>
                  <a:gd name="T19" fmla="*/ 469 h 495"/>
                  <a:gd name="T20" fmla="*/ 156 w 313"/>
                  <a:gd name="T21" fmla="*/ 463 h 495"/>
                  <a:gd name="T22" fmla="*/ 156 w 313"/>
                  <a:gd name="T23" fmla="*/ 463 h 495"/>
                  <a:gd name="T24" fmla="*/ 148 w 313"/>
                  <a:gd name="T25" fmla="*/ 415 h 495"/>
                  <a:gd name="T26" fmla="*/ 191 w 313"/>
                  <a:gd name="T27" fmla="*/ 311 h 495"/>
                  <a:gd name="T28" fmla="*/ 191 w 313"/>
                  <a:gd name="T29" fmla="*/ 310 h 495"/>
                  <a:gd name="T30" fmla="*/ 270 w 313"/>
                  <a:gd name="T31" fmla="*/ 264 h 495"/>
                  <a:gd name="T32" fmla="*/ 313 w 313"/>
                  <a:gd name="T33" fmla="*/ 157 h 495"/>
                  <a:gd name="T34" fmla="*/ 156 w 313"/>
                  <a:gd name="T35" fmla="*/ 0 h 495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</a:cxnLst>
                <a:rect l="0" t="0" r="r" b="b"/>
                <a:pathLst>
                  <a:path w="313" h="495">
                    <a:moveTo>
                      <a:pt x="156" y="0"/>
                    </a:moveTo>
                    <a:cubicBezTo>
                      <a:pt x="70" y="0"/>
                      <a:pt x="0" y="72"/>
                      <a:pt x="0" y="159"/>
                    </a:cubicBezTo>
                    <a:cubicBezTo>
                      <a:pt x="0" y="159"/>
                      <a:pt x="0" y="163"/>
                      <a:pt x="0" y="163"/>
                    </a:cubicBezTo>
                    <a:cubicBezTo>
                      <a:pt x="0" y="163"/>
                      <a:pt x="0" y="163"/>
                      <a:pt x="0" y="163"/>
                    </a:cubicBezTo>
                    <a:cubicBezTo>
                      <a:pt x="0" y="283"/>
                      <a:pt x="38" y="389"/>
                      <a:pt x="101" y="480"/>
                    </a:cubicBezTo>
                    <a:cubicBezTo>
                      <a:pt x="102" y="482"/>
                      <a:pt x="104" y="484"/>
                      <a:pt x="106" y="486"/>
                    </a:cubicBezTo>
                    <a:cubicBezTo>
                      <a:pt x="106" y="486"/>
                      <a:pt x="106" y="486"/>
                      <a:pt x="106" y="486"/>
                    </a:cubicBezTo>
                    <a:cubicBezTo>
                      <a:pt x="106" y="486"/>
                      <a:pt x="106" y="486"/>
                      <a:pt x="106" y="486"/>
                    </a:cubicBezTo>
                    <a:cubicBezTo>
                      <a:pt x="111" y="491"/>
                      <a:pt x="119" y="495"/>
                      <a:pt x="128" y="495"/>
                    </a:cubicBezTo>
                    <a:cubicBezTo>
                      <a:pt x="145" y="495"/>
                      <a:pt x="158" y="486"/>
                      <a:pt x="158" y="469"/>
                    </a:cubicBezTo>
                    <a:cubicBezTo>
                      <a:pt x="158" y="465"/>
                      <a:pt x="158" y="463"/>
                      <a:pt x="156" y="463"/>
                    </a:cubicBezTo>
                    <a:cubicBezTo>
                      <a:pt x="156" y="463"/>
                      <a:pt x="156" y="463"/>
                      <a:pt x="156" y="463"/>
                    </a:cubicBezTo>
                    <a:cubicBezTo>
                      <a:pt x="152" y="443"/>
                      <a:pt x="145" y="431"/>
                      <a:pt x="148" y="415"/>
                    </a:cubicBezTo>
                    <a:cubicBezTo>
                      <a:pt x="155" y="374"/>
                      <a:pt x="164" y="339"/>
                      <a:pt x="191" y="311"/>
                    </a:cubicBezTo>
                    <a:cubicBezTo>
                      <a:pt x="191" y="311"/>
                      <a:pt x="191" y="310"/>
                      <a:pt x="191" y="310"/>
                    </a:cubicBezTo>
                    <a:cubicBezTo>
                      <a:pt x="212" y="288"/>
                      <a:pt x="239" y="271"/>
                      <a:pt x="270" y="264"/>
                    </a:cubicBezTo>
                    <a:cubicBezTo>
                      <a:pt x="297" y="236"/>
                      <a:pt x="313" y="198"/>
                      <a:pt x="313" y="157"/>
                    </a:cubicBezTo>
                    <a:cubicBezTo>
                      <a:pt x="313" y="70"/>
                      <a:pt x="243" y="0"/>
                      <a:pt x="156" y="0"/>
                    </a:cubicBezTo>
                    <a:close/>
                  </a:path>
                </a:pathLst>
              </a:cu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37" name="Freeform 104">
                <a:extLst>
                  <a:ext uri="{FF2B5EF4-FFF2-40B4-BE49-F238E27FC236}">
                    <a16:creationId xmlns:a16="http://schemas.microsoft.com/office/drawing/2014/main" id="{00000000-0008-0000-0300-000089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284413" y="3319463"/>
                <a:ext cx="1177925" cy="1860550"/>
              </a:xfrm>
              <a:custGeom>
                <a:avLst/>
                <a:gdLst>
                  <a:gd name="T0" fmla="*/ 156 w 313"/>
                  <a:gd name="T1" fmla="*/ 0 h 495"/>
                  <a:gd name="T2" fmla="*/ 0 w 313"/>
                  <a:gd name="T3" fmla="*/ 159 h 495"/>
                  <a:gd name="T4" fmla="*/ 0 w 313"/>
                  <a:gd name="T5" fmla="*/ 163 h 495"/>
                  <a:gd name="T6" fmla="*/ 0 w 313"/>
                  <a:gd name="T7" fmla="*/ 163 h 495"/>
                  <a:gd name="T8" fmla="*/ 101 w 313"/>
                  <a:gd name="T9" fmla="*/ 480 h 495"/>
                  <a:gd name="T10" fmla="*/ 106 w 313"/>
                  <a:gd name="T11" fmla="*/ 486 h 495"/>
                  <a:gd name="T12" fmla="*/ 106 w 313"/>
                  <a:gd name="T13" fmla="*/ 486 h 495"/>
                  <a:gd name="T14" fmla="*/ 106 w 313"/>
                  <a:gd name="T15" fmla="*/ 486 h 495"/>
                  <a:gd name="T16" fmla="*/ 128 w 313"/>
                  <a:gd name="T17" fmla="*/ 495 h 495"/>
                  <a:gd name="T18" fmla="*/ 158 w 313"/>
                  <a:gd name="T19" fmla="*/ 469 h 495"/>
                  <a:gd name="T20" fmla="*/ 156 w 313"/>
                  <a:gd name="T21" fmla="*/ 463 h 495"/>
                  <a:gd name="T22" fmla="*/ 156 w 313"/>
                  <a:gd name="T23" fmla="*/ 463 h 495"/>
                  <a:gd name="T24" fmla="*/ 148 w 313"/>
                  <a:gd name="T25" fmla="*/ 415 h 495"/>
                  <a:gd name="T26" fmla="*/ 191 w 313"/>
                  <a:gd name="T27" fmla="*/ 311 h 495"/>
                  <a:gd name="T28" fmla="*/ 191 w 313"/>
                  <a:gd name="T29" fmla="*/ 310 h 495"/>
                  <a:gd name="T30" fmla="*/ 270 w 313"/>
                  <a:gd name="T31" fmla="*/ 264 h 495"/>
                  <a:gd name="T32" fmla="*/ 313 w 313"/>
                  <a:gd name="T33" fmla="*/ 157 h 495"/>
                  <a:gd name="T34" fmla="*/ 156 w 313"/>
                  <a:gd name="T35" fmla="*/ 0 h 495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</a:cxnLst>
                <a:rect l="0" t="0" r="r" b="b"/>
                <a:pathLst>
                  <a:path w="313" h="495">
                    <a:moveTo>
                      <a:pt x="156" y="0"/>
                    </a:moveTo>
                    <a:cubicBezTo>
                      <a:pt x="70" y="0"/>
                      <a:pt x="0" y="72"/>
                      <a:pt x="0" y="159"/>
                    </a:cubicBezTo>
                    <a:cubicBezTo>
                      <a:pt x="0" y="159"/>
                      <a:pt x="0" y="163"/>
                      <a:pt x="0" y="163"/>
                    </a:cubicBezTo>
                    <a:cubicBezTo>
                      <a:pt x="0" y="163"/>
                      <a:pt x="0" y="163"/>
                      <a:pt x="0" y="163"/>
                    </a:cubicBezTo>
                    <a:cubicBezTo>
                      <a:pt x="0" y="283"/>
                      <a:pt x="38" y="389"/>
                      <a:pt x="101" y="480"/>
                    </a:cubicBezTo>
                    <a:cubicBezTo>
                      <a:pt x="102" y="482"/>
                      <a:pt x="104" y="484"/>
                      <a:pt x="106" y="486"/>
                    </a:cubicBezTo>
                    <a:cubicBezTo>
                      <a:pt x="106" y="486"/>
                      <a:pt x="106" y="486"/>
                      <a:pt x="106" y="486"/>
                    </a:cubicBezTo>
                    <a:cubicBezTo>
                      <a:pt x="106" y="486"/>
                      <a:pt x="106" y="486"/>
                      <a:pt x="106" y="486"/>
                    </a:cubicBezTo>
                    <a:cubicBezTo>
                      <a:pt x="111" y="491"/>
                      <a:pt x="119" y="495"/>
                      <a:pt x="128" y="495"/>
                    </a:cubicBezTo>
                    <a:cubicBezTo>
                      <a:pt x="145" y="495"/>
                      <a:pt x="158" y="486"/>
                      <a:pt x="158" y="469"/>
                    </a:cubicBezTo>
                    <a:cubicBezTo>
                      <a:pt x="158" y="465"/>
                      <a:pt x="158" y="463"/>
                      <a:pt x="156" y="463"/>
                    </a:cubicBezTo>
                    <a:cubicBezTo>
                      <a:pt x="156" y="463"/>
                      <a:pt x="156" y="463"/>
                      <a:pt x="156" y="463"/>
                    </a:cubicBezTo>
                    <a:cubicBezTo>
                      <a:pt x="152" y="443"/>
                      <a:pt x="145" y="431"/>
                      <a:pt x="148" y="415"/>
                    </a:cubicBezTo>
                    <a:cubicBezTo>
                      <a:pt x="155" y="374"/>
                      <a:pt x="164" y="339"/>
                      <a:pt x="191" y="311"/>
                    </a:cubicBezTo>
                    <a:cubicBezTo>
                      <a:pt x="191" y="311"/>
                      <a:pt x="191" y="310"/>
                      <a:pt x="191" y="310"/>
                    </a:cubicBezTo>
                    <a:cubicBezTo>
                      <a:pt x="212" y="288"/>
                      <a:pt x="239" y="271"/>
                      <a:pt x="270" y="264"/>
                    </a:cubicBezTo>
                    <a:cubicBezTo>
                      <a:pt x="297" y="236"/>
                      <a:pt x="313" y="198"/>
                      <a:pt x="313" y="157"/>
                    </a:cubicBezTo>
                    <a:cubicBezTo>
                      <a:pt x="313" y="70"/>
                      <a:pt x="243" y="0"/>
                      <a:pt x="156" y="0"/>
                    </a:cubicBezTo>
                    <a:close/>
                  </a:path>
                </a:pathLst>
              </a:custGeom>
              <a:solidFill>
                <a:srgbClr val="A26E06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38" name="Freeform 105">
                <a:extLst>
                  <a:ext uri="{FF2B5EF4-FFF2-40B4-BE49-F238E27FC236}">
                    <a16:creationId xmlns:a16="http://schemas.microsoft.com/office/drawing/2014/main" id="{00000000-0008-0000-0300-00008A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3933825" y="3319463"/>
                <a:ext cx="1174750" cy="1860550"/>
              </a:xfrm>
              <a:custGeom>
                <a:avLst/>
                <a:gdLst>
                  <a:gd name="T0" fmla="*/ 156 w 312"/>
                  <a:gd name="T1" fmla="*/ 0 h 495"/>
                  <a:gd name="T2" fmla="*/ 312 w 312"/>
                  <a:gd name="T3" fmla="*/ 159 h 495"/>
                  <a:gd name="T4" fmla="*/ 312 w 312"/>
                  <a:gd name="T5" fmla="*/ 163 h 495"/>
                  <a:gd name="T6" fmla="*/ 312 w 312"/>
                  <a:gd name="T7" fmla="*/ 163 h 495"/>
                  <a:gd name="T8" fmla="*/ 212 w 312"/>
                  <a:gd name="T9" fmla="*/ 480 h 495"/>
                  <a:gd name="T10" fmla="*/ 207 w 312"/>
                  <a:gd name="T11" fmla="*/ 486 h 495"/>
                  <a:gd name="T12" fmla="*/ 207 w 312"/>
                  <a:gd name="T13" fmla="*/ 486 h 495"/>
                  <a:gd name="T14" fmla="*/ 207 w 312"/>
                  <a:gd name="T15" fmla="*/ 486 h 495"/>
                  <a:gd name="T16" fmla="*/ 184 w 312"/>
                  <a:gd name="T17" fmla="*/ 495 h 495"/>
                  <a:gd name="T18" fmla="*/ 154 w 312"/>
                  <a:gd name="T19" fmla="*/ 469 h 495"/>
                  <a:gd name="T20" fmla="*/ 156 w 312"/>
                  <a:gd name="T21" fmla="*/ 463 h 495"/>
                  <a:gd name="T22" fmla="*/ 156 w 312"/>
                  <a:gd name="T23" fmla="*/ 463 h 495"/>
                  <a:gd name="T24" fmla="*/ 165 w 312"/>
                  <a:gd name="T25" fmla="*/ 415 h 495"/>
                  <a:gd name="T26" fmla="*/ 122 w 312"/>
                  <a:gd name="T27" fmla="*/ 311 h 495"/>
                  <a:gd name="T28" fmla="*/ 122 w 312"/>
                  <a:gd name="T29" fmla="*/ 310 h 495"/>
                  <a:gd name="T30" fmla="*/ 42 w 312"/>
                  <a:gd name="T31" fmla="*/ 264 h 495"/>
                  <a:gd name="T32" fmla="*/ 0 w 312"/>
                  <a:gd name="T33" fmla="*/ 157 h 495"/>
                  <a:gd name="T34" fmla="*/ 156 w 312"/>
                  <a:gd name="T35" fmla="*/ 0 h 495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</a:cxnLst>
                <a:rect l="0" t="0" r="r" b="b"/>
                <a:pathLst>
                  <a:path w="312" h="495">
                    <a:moveTo>
                      <a:pt x="156" y="0"/>
                    </a:moveTo>
                    <a:cubicBezTo>
                      <a:pt x="242" y="0"/>
                      <a:pt x="312" y="72"/>
                      <a:pt x="312" y="159"/>
                    </a:cubicBezTo>
                    <a:cubicBezTo>
                      <a:pt x="312" y="159"/>
                      <a:pt x="312" y="163"/>
                      <a:pt x="312" y="163"/>
                    </a:cubicBezTo>
                    <a:cubicBezTo>
                      <a:pt x="312" y="163"/>
                      <a:pt x="312" y="163"/>
                      <a:pt x="312" y="163"/>
                    </a:cubicBezTo>
                    <a:cubicBezTo>
                      <a:pt x="312" y="283"/>
                      <a:pt x="275" y="389"/>
                      <a:pt x="212" y="480"/>
                    </a:cubicBezTo>
                    <a:cubicBezTo>
                      <a:pt x="210" y="482"/>
                      <a:pt x="209" y="484"/>
                      <a:pt x="207" y="486"/>
                    </a:cubicBezTo>
                    <a:cubicBezTo>
                      <a:pt x="207" y="486"/>
                      <a:pt x="207" y="486"/>
                      <a:pt x="207" y="486"/>
                    </a:cubicBezTo>
                    <a:cubicBezTo>
                      <a:pt x="207" y="486"/>
                      <a:pt x="207" y="486"/>
                      <a:pt x="207" y="486"/>
                    </a:cubicBezTo>
                    <a:cubicBezTo>
                      <a:pt x="201" y="491"/>
                      <a:pt x="193" y="495"/>
                      <a:pt x="184" y="495"/>
                    </a:cubicBezTo>
                    <a:cubicBezTo>
                      <a:pt x="168" y="495"/>
                      <a:pt x="154" y="486"/>
                      <a:pt x="154" y="469"/>
                    </a:cubicBezTo>
                    <a:cubicBezTo>
                      <a:pt x="154" y="465"/>
                      <a:pt x="155" y="463"/>
                      <a:pt x="156" y="463"/>
                    </a:cubicBezTo>
                    <a:cubicBezTo>
                      <a:pt x="156" y="463"/>
                      <a:pt x="156" y="463"/>
                      <a:pt x="156" y="463"/>
                    </a:cubicBezTo>
                    <a:cubicBezTo>
                      <a:pt x="160" y="443"/>
                      <a:pt x="167" y="431"/>
                      <a:pt x="165" y="415"/>
                    </a:cubicBezTo>
                    <a:cubicBezTo>
                      <a:pt x="158" y="374"/>
                      <a:pt x="148" y="339"/>
                      <a:pt x="122" y="311"/>
                    </a:cubicBezTo>
                    <a:cubicBezTo>
                      <a:pt x="122" y="311"/>
                      <a:pt x="122" y="310"/>
                      <a:pt x="122" y="310"/>
                    </a:cubicBezTo>
                    <a:cubicBezTo>
                      <a:pt x="101" y="288"/>
                      <a:pt x="73" y="271"/>
                      <a:pt x="42" y="264"/>
                    </a:cubicBezTo>
                    <a:cubicBezTo>
                      <a:pt x="16" y="236"/>
                      <a:pt x="0" y="198"/>
                      <a:pt x="0" y="157"/>
                    </a:cubicBezTo>
                    <a:cubicBezTo>
                      <a:pt x="0" y="70"/>
                      <a:pt x="70" y="0"/>
                      <a:pt x="156" y="0"/>
                    </a:cubicBezTo>
                    <a:close/>
                  </a:path>
                </a:pathLst>
              </a:cu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39" name="Freeform 106">
                <a:extLst>
                  <a:ext uri="{FF2B5EF4-FFF2-40B4-BE49-F238E27FC236}">
                    <a16:creationId xmlns:a16="http://schemas.microsoft.com/office/drawing/2014/main" id="{00000000-0008-0000-0300-00008B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3933825" y="3319463"/>
                <a:ext cx="1174750" cy="1860550"/>
              </a:xfrm>
              <a:custGeom>
                <a:avLst/>
                <a:gdLst>
                  <a:gd name="T0" fmla="*/ 156 w 312"/>
                  <a:gd name="T1" fmla="*/ 0 h 495"/>
                  <a:gd name="T2" fmla="*/ 312 w 312"/>
                  <a:gd name="T3" fmla="*/ 159 h 495"/>
                  <a:gd name="T4" fmla="*/ 312 w 312"/>
                  <a:gd name="T5" fmla="*/ 163 h 495"/>
                  <a:gd name="T6" fmla="*/ 312 w 312"/>
                  <a:gd name="T7" fmla="*/ 163 h 495"/>
                  <a:gd name="T8" fmla="*/ 212 w 312"/>
                  <a:gd name="T9" fmla="*/ 480 h 495"/>
                  <a:gd name="T10" fmla="*/ 207 w 312"/>
                  <a:gd name="T11" fmla="*/ 486 h 495"/>
                  <a:gd name="T12" fmla="*/ 207 w 312"/>
                  <a:gd name="T13" fmla="*/ 486 h 495"/>
                  <a:gd name="T14" fmla="*/ 207 w 312"/>
                  <a:gd name="T15" fmla="*/ 486 h 495"/>
                  <a:gd name="T16" fmla="*/ 184 w 312"/>
                  <a:gd name="T17" fmla="*/ 495 h 495"/>
                  <a:gd name="T18" fmla="*/ 154 w 312"/>
                  <a:gd name="T19" fmla="*/ 469 h 495"/>
                  <a:gd name="T20" fmla="*/ 156 w 312"/>
                  <a:gd name="T21" fmla="*/ 463 h 495"/>
                  <a:gd name="T22" fmla="*/ 156 w 312"/>
                  <a:gd name="T23" fmla="*/ 463 h 495"/>
                  <a:gd name="T24" fmla="*/ 165 w 312"/>
                  <a:gd name="T25" fmla="*/ 415 h 495"/>
                  <a:gd name="T26" fmla="*/ 122 w 312"/>
                  <a:gd name="T27" fmla="*/ 311 h 495"/>
                  <a:gd name="T28" fmla="*/ 122 w 312"/>
                  <a:gd name="T29" fmla="*/ 310 h 495"/>
                  <a:gd name="T30" fmla="*/ 42 w 312"/>
                  <a:gd name="T31" fmla="*/ 264 h 495"/>
                  <a:gd name="T32" fmla="*/ 0 w 312"/>
                  <a:gd name="T33" fmla="*/ 157 h 495"/>
                  <a:gd name="T34" fmla="*/ 156 w 312"/>
                  <a:gd name="T35" fmla="*/ 0 h 495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</a:cxnLst>
                <a:rect l="0" t="0" r="r" b="b"/>
                <a:pathLst>
                  <a:path w="312" h="495">
                    <a:moveTo>
                      <a:pt x="156" y="0"/>
                    </a:moveTo>
                    <a:cubicBezTo>
                      <a:pt x="242" y="0"/>
                      <a:pt x="312" y="72"/>
                      <a:pt x="312" y="159"/>
                    </a:cubicBezTo>
                    <a:cubicBezTo>
                      <a:pt x="312" y="159"/>
                      <a:pt x="312" y="163"/>
                      <a:pt x="312" y="163"/>
                    </a:cubicBezTo>
                    <a:cubicBezTo>
                      <a:pt x="312" y="163"/>
                      <a:pt x="312" y="163"/>
                      <a:pt x="312" y="163"/>
                    </a:cubicBezTo>
                    <a:cubicBezTo>
                      <a:pt x="312" y="283"/>
                      <a:pt x="275" y="389"/>
                      <a:pt x="212" y="480"/>
                    </a:cubicBezTo>
                    <a:cubicBezTo>
                      <a:pt x="210" y="482"/>
                      <a:pt x="209" y="484"/>
                      <a:pt x="207" y="486"/>
                    </a:cubicBezTo>
                    <a:cubicBezTo>
                      <a:pt x="207" y="486"/>
                      <a:pt x="207" y="486"/>
                      <a:pt x="207" y="486"/>
                    </a:cubicBezTo>
                    <a:cubicBezTo>
                      <a:pt x="207" y="486"/>
                      <a:pt x="207" y="486"/>
                      <a:pt x="207" y="486"/>
                    </a:cubicBezTo>
                    <a:cubicBezTo>
                      <a:pt x="201" y="491"/>
                      <a:pt x="193" y="495"/>
                      <a:pt x="184" y="495"/>
                    </a:cubicBezTo>
                    <a:cubicBezTo>
                      <a:pt x="168" y="495"/>
                      <a:pt x="154" y="486"/>
                      <a:pt x="154" y="469"/>
                    </a:cubicBezTo>
                    <a:cubicBezTo>
                      <a:pt x="154" y="465"/>
                      <a:pt x="155" y="463"/>
                      <a:pt x="156" y="463"/>
                    </a:cubicBezTo>
                    <a:cubicBezTo>
                      <a:pt x="156" y="463"/>
                      <a:pt x="156" y="463"/>
                      <a:pt x="156" y="463"/>
                    </a:cubicBezTo>
                    <a:cubicBezTo>
                      <a:pt x="160" y="443"/>
                      <a:pt x="167" y="431"/>
                      <a:pt x="165" y="415"/>
                    </a:cubicBezTo>
                    <a:cubicBezTo>
                      <a:pt x="158" y="374"/>
                      <a:pt x="148" y="339"/>
                      <a:pt x="122" y="311"/>
                    </a:cubicBezTo>
                    <a:cubicBezTo>
                      <a:pt x="122" y="311"/>
                      <a:pt x="122" y="310"/>
                      <a:pt x="122" y="310"/>
                    </a:cubicBezTo>
                    <a:cubicBezTo>
                      <a:pt x="101" y="288"/>
                      <a:pt x="73" y="271"/>
                      <a:pt x="42" y="264"/>
                    </a:cubicBezTo>
                    <a:cubicBezTo>
                      <a:pt x="16" y="236"/>
                      <a:pt x="0" y="198"/>
                      <a:pt x="0" y="157"/>
                    </a:cubicBezTo>
                    <a:cubicBezTo>
                      <a:pt x="0" y="70"/>
                      <a:pt x="70" y="0"/>
                      <a:pt x="156" y="0"/>
                    </a:cubicBezTo>
                    <a:close/>
                  </a:path>
                </a:pathLst>
              </a:cu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40" name="Freeform 107">
                <a:extLst>
                  <a:ext uri="{FF2B5EF4-FFF2-40B4-BE49-F238E27FC236}">
                    <a16:creationId xmlns:a16="http://schemas.microsoft.com/office/drawing/2014/main" id="{00000000-0008-0000-0300-00008C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3933825" y="3319463"/>
                <a:ext cx="1174750" cy="1860550"/>
              </a:xfrm>
              <a:custGeom>
                <a:avLst/>
                <a:gdLst>
                  <a:gd name="T0" fmla="*/ 156 w 312"/>
                  <a:gd name="T1" fmla="*/ 0 h 495"/>
                  <a:gd name="T2" fmla="*/ 312 w 312"/>
                  <a:gd name="T3" fmla="*/ 159 h 495"/>
                  <a:gd name="T4" fmla="*/ 312 w 312"/>
                  <a:gd name="T5" fmla="*/ 163 h 495"/>
                  <a:gd name="T6" fmla="*/ 312 w 312"/>
                  <a:gd name="T7" fmla="*/ 163 h 495"/>
                  <a:gd name="T8" fmla="*/ 212 w 312"/>
                  <a:gd name="T9" fmla="*/ 480 h 495"/>
                  <a:gd name="T10" fmla="*/ 207 w 312"/>
                  <a:gd name="T11" fmla="*/ 486 h 495"/>
                  <a:gd name="T12" fmla="*/ 207 w 312"/>
                  <a:gd name="T13" fmla="*/ 486 h 495"/>
                  <a:gd name="T14" fmla="*/ 207 w 312"/>
                  <a:gd name="T15" fmla="*/ 486 h 495"/>
                  <a:gd name="T16" fmla="*/ 184 w 312"/>
                  <a:gd name="T17" fmla="*/ 495 h 495"/>
                  <a:gd name="T18" fmla="*/ 154 w 312"/>
                  <a:gd name="T19" fmla="*/ 469 h 495"/>
                  <a:gd name="T20" fmla="*/ 156 w 312"/>
                  <a:gd name="T21" fmla="*/ 463 h 495"/>
                  <a:gd name="T22" fmla="*/ 156 w 312"/>
                  <a:gd name="T23" fmla="*/ 463 h 495"/>
                  <a:gd name="T24" fmla="*/ 165 w 312"/>
                  <a:gd name="T25" fmla="*/ 415 h 495"/>
                  <a:gd name="T26" fmla="*/ 122 w 312"/>
                  <a:gd name="T27" fmla="*/ 311 h 495"/>
                  <a:gd name="T28" fmla="*/ 122 w 312"/>
                  <a:gd name="T29" fmla="*/ 310 h 495"/>
                  <a:gd name="T30" fmla="*/ 42 w 312"/>
                  <a:gd name="T31" fmla="*/ 264 h 495"/>
                  <a:gd name="T32" fmla="*/ 0 w 312"/>
                  <a:gd name="T33" fmla="*/ 157 h 495"/>
                  <a:gd name="T34" fmla="*/ 156 w 312"/>
                  <a:gd name="T35" fmla="*/ 0 h 495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</a:cxnLst>
                <a:rect l="0" t="0" r="r" b="b"/>
                <a:pathLst>
                  <a:path w="312" h="495">
                    <a:moveTo>
                      <a:pt x="156" y="0"/>
                    </a:moveTo>
                    <a:cubicBezTo>
                      <a:pt x="242" y="0"/>
                      <a:pt x="312" y="72"/>
                      <a:pt x="312" y="159"/>
                    </a:cubicBezTo>
                    <a:cubicBezTo>
                      <a:pt x="312" y="159"/>
                      <a:pt x="312" y="163"/>
                      <a:pt x="312" y="163"/>
                    </a:cubicBezTo>
                    <a:cubicBezTo>
                      <a:pt x="312" y="163"/>
                      <a:pt x="312" y="163"/>
                      <a:pt x="312" y="163"/>
                    </a:cubicBezTo>
                    <a:cubicBezTo>
                      <a:pt x="312" y="283"/>
                      <a:pt x="275" y="389"/>
                      <a:pt x="212" y="480"/>
                    </a:cubicBezTo>
                    <a:cubicBezTo>
                      <a:pt x="210" y="482"/>
                      <a:pt x="209" y="484"/>
                      <a:pt x="207" y="486"/>
                    </a:cubicBezTo>
                    <a:cubicBezTo>
                      <a:pt x="207" y="486"/>
                      <a:pt x="207" y="486"/>
                      <a:pt x="207" y="486"/>
                    </a:cubicBezTo>
                    <a:cubicBezTo>
                      <a:pt x="207" y="486"/>
                      <a:pt x="207" y="486"/>
                      <a:pt x="207" y="486"/>
                    </a:cubicBezTo>
                    <a:cubicBezTo>
                      <a:pt x="201" y="491"/>
                      <a:pt x="193" y="495"/>
                      <a:pt x="184" y="495"/>
                    </a:cubicBezTo>
                    <a:cubicBezTo>
                      <a:pt x="168" y="495"/>
                      <a:pt x="154" y="486"/>
                      <a:pt x="154" y="469"/>
                    </a:cubicBezTo>
                    <a:cubicBezTo>
                      <a:pt x="154" y="465"/>
                      <a:pt x="155" y="463"/>
                      <a:pt x="156" y="463"/>
                    </a:cubicBezTo>
                    <a:cubicBezTo>
                      <a:pt x="156" y="463"/>
                      <a:pt x="156" y="463"/>
                      <a:pt x="156" y="463"/>
                    </a:cubicBezTo>
                    <a:cubicBezTo>
                      <a:pt x="160" y="443"/>
                      <a:pt x="167" y="431"/>
                      <a:pt x="165" y="415"/>
                    </a:cubicBezTo>
                    <a:cubicBezTo>
                      <a:pt x="158" y="374"/>
                      <a:pt x="148" y="339"/>
                      <a:pt x="122" y="311"/>
                    </a:cubicBezTo>
                    <a:cubicBezTo>
                      <a:pt x="122" y="311"/>
                      <a:pt x="122" y="310"/>
                      <a:pt x="122" y="310"/>
                    </a:cubicBezTo>
                    <a:cubicBezTo>
                      <a:pt x="101" y="288"/>
                      <a:pt x="73" y="271"/>
                      <a:pt x="42" y="264"/>
                    </a:cubicBezTo>
                    <a:cubicBezTo>
                      <a:pt x="16" y="236"/>
                      <a:pt x="0" y="198"/>
                      <a:pt x="0" y="157"/>
                    </a:cubicBezTo>
                    <a:cubicBezTo>
                      <a:pt x="0" y="70"/>
                      <a:pt x="70" y="0"/>
                      <a:pt x="156" y="0"/>
                    </a:cubicBezTo>
                    <a:close/>
                  </a:path>
                </a:pathLst>
              </a:custGeom>
              <a:solidFill>
                <a:srgbClr val="A26E06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41" name="Freeform 108">
                <a:extLst>
                  <a:ext uri="{FF2B5EF4-FFF2-40B4-BE49-F238E27FC236}">
                    <a16:creationId xmlns:a16="http://schemas.microsoft.com/office/drawing/2014/main" id="{00000000-0008-0000-0300-00008D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597150" y="412750"/>
                <a:ext cx="2244725" cy="4105275"/>
              </a:xfrm>
              <a:custGeom>
                <a:avLst/>
                <a:gdLst>
                  <a:gd name="T0" fmla="*/ 298 w 596"/>
                  <a:gd name="T1" fmla="*/ 1092 h 1092"/>
                  <a:gd name="T2" fmla="*/ 159 w 596"/>
                  <a:gd name="T3" fmla="*/ 1092 h 1092"/>
                  <a:gd name="T4" fmla="*/ 21 w 596"/>
                  <a:gd name="T5" fmla="*/ 513 h 1092"/>
                  <a:gd name="T6" fmla="*/ 298 w 596"/>
                  <a:gd name="T7" fmla="*/ 0 h 1092"/>
                  <a:gd name="T8" fmla="*/ 299 w 596"/>
                  <a:gd name="T9" fmla="*/ 0 h 1092"/>
                  <a:gd name="T10" fmla="*/ 575 w 596"/>
                  <a:gd name="T11" fmla="*/ 513 h 1092"/>
                  <a:gd name="T12" fmla="*/ 437 w 596"/>
                  <a:gd name="T13" fmla="*/ 1092 h 1092"/>
                  <a:gd name="T14" fmla="*/ 298 w 596"/>
                  <a:gd name="T15" fmla="*/ 1092 h 1092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</a:cxnLst>
                <a:rect l="0" t="0" r="r" b="b"/>
                <a:pathLst>
                  <a:path w="596" h="1092">
                    <a:moveTo>
                      <a:pt x="298" y="1092"/>
                    </a:moveTo>
                    <a:cubicBezTo>
                      <a:pt x="159" y="1092"/>
                      <a:pt x="159" y="1092"/>
                      <a:pt x="159" y="1092"/>
                    </a:cubicBezTo>
                    <a:cubicBezTo>
                      <a:pt x="31" y="824"/>
                      <a:pt x="21" y="513"/>
                      <a:pt x="21" y="513"/>
                    </a:cubicBezTo>
                    <a:cubicBezTo>
                      <a:pt x="0" y="212"/>
                      <a:pt x="298" y="0"/>
                      <a:pt x="298" y="0"/>
                    </a:cubicBezTo>
                    <a:cubicBezTo>
                      <a:pt x="299" y="0"/>
                      <a:pt x="299" y="0"/>
                      <a:pt x="299" y="0"/>
                    </a:cubicBezTo>
                    <a:cubicBezTo>
                      <a:pt x="299" y="0"/>
                      <a:pt x="596" y="212"/>
                      <a:pt x="575" y="513"/>
                    </a:cubicBezTo>
                    <a:cubicBezTo>
                      <a:pt x="575" y="513"/>
                      <a:pt x="566" y="824"/>
                      <a:pt x="437" y="1092"/>
                    </a:cubicBezTo>
                    <a:lnTo>
                      <a:pt x="298" y="1092"/>
                    </a:lnTo>
                    <a:close/>
                  </a:path>
                </a:pathLst>
              </a:custGeom>
              <a:solidFill>
                <a:srgbClr val="F6AC19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42" name="Freeform 109">
                <a:extLst>
                  <a:ext uri="{FF2B5EF4-FFF2-40B4-BE49-F238E27FC236}">
                    <a16:creationId xmlns:a16="http://schemas.microsoft.com/office/drawing/2014/main" id="{00000000-0008-0000-0300-00008E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728913" y="2792413"/>
                <a:ext cx="1987550" cy="647700"/>
              </a:xfrm>
              <a:custGeom>
                <a:avLst/>
                <a:gdLst>
                  <a:gd name="T0" fmla="*/ 508 w 528"/>
                  <a:gd name="T1" fmla="*/ 124 h 172"/>
                  <a:gd name="T2" fmla="*/ 528 w 528"/>
                  <a:gd name="T3" fmla="*/ 0 h 172"/>
                  <a:gd name="T4" fmla="*/ 248 w 528"/>
                  <a:gd name="T5" fmla="*/ 66 h 172"/>
                  <a:gd name="T6" fmla="*/ 0 w 528"/>
                  <a:gd name="T7" fmla="*/ 15 h 172"/>
                  <a:gd name="T8" fmla="*/ 21 w 528"/>
                  <a:gd name="T9" fmla="*/ 136 h 172"/>
                  <a:gd name="T10" fmla="*/ 248 w 528"/>
                  <a:gd name="T11" fmla="*/ 172 h 172"/>
                  <a:gd name="T12" fmla="*/ 508 w 528"/>
                  <a:gd name="T13" fmla="*/ 124 h 172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</a:cxnLst>
                <a:rect l="0" t="0" r="r" b="b"/>
                <a:pathLst>
                  <a:path w="528" h="172">
                    <a:moveTo>
                      <a:pt x="508" y="124"/>
                    </a:moveTo>
                    <a:cubicBezTo>
                      <a:pt x="517" y="79"/>
                      <a:pt x="524" y="36"/>
                      <a:pt x="528" y="0"/>
                    </a:cubicBezTo>
                    <a:cubicBezTo>
                      <a:pt x="444" y="42"/>
                      <a:pt x="349" y="66"/>
                      <a:pt x="248" y="66"/>
                    </a:cubicBezTo>
                    <a:cubicBezTo>
                      <a:pt x="160" y="66"/>
                      <a:pt x="76" y="48"/>
                      <a:pt x="0" y="15"/>
                    </a:cubicBezTo>
                    <a:cubicBezTo>
                      <a:pt x="5" y="51"/>
                      <a:pt x="12" y="92"/>
                      <a:pt x="21" y="136"/>
                    </a:cubicBezTo>
                    <a:cubicBezTo>
                      <a:pt x="92" y="159"/>
                      <a:pt x="169" y="172"/>
                      <a:pt x="248" y="172"/>
                    </a:cubicBezTo>
                    <a:cubicBezTo>
                      <a:pt x="340" y="172"/>
                      <a:pt x="427" y="155"/>
                      <a:pt x="508" y="124"/>
                    </a:cubicBezTo>
                    <a:close/>
                  </a:path>
                </a:pathLst>
              </a:custGeom>
              <a:solidFill>
                <a:srgbClr val="A26E06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43" name="Freeform 110">
                <a:extLst>
                  <a:ext uri="{FF2B5EF4-FFF2-40B4-BE49-F238E27FC236}">
                    <a16:creationId xmlns:a16="http://schemas.microsoft.com/office/drawing/2014/main" id="{00000000-0008-0000-0300-00008F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668588" y="1962150"/>
                <a:ext cx="2100262" cy="530225"/>
              </a:xfrm>
              <a:custGeom>
                <a:avLst/>
                <a:gdLst>
                  <a:gd name="T0" fmla="*/ 557 w 558"/>
                  <a:gd name="T1" fmla="*/ 80 h 141"/>
                  <a:gd name="T2" fmla="*/ 552 w 558"/>
                  <a:gd name="T3" fmla="*/ 0 h 141"/>
                  <a:gd name="T4" fmla="*/ 278 w 558"/>
                  <a:gd name="T5" fmla="*/ 62 h 141"/>
                  <a:gd name="T6" fmla="*/ 6 w 558"/>
                  <a:gd name="T7" fmla="*/ 1 h 141"/>
                  <a:gd name="T8" fmla="*/ 2 w 558"/>
                  <a:gd name="T9" fmla="*/ 92 h 141"/>
                  <a:gd name="T10" fmla="*/ 264 w 558"/>
                  <a:gd name="T11" fmla="*/ 141 h 141"/>
                  <a:gd name="T12" fmla="*/ 557 w 558"/>
                  <a:gd name="T13" fmla="*/ 80 h 141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</a:cxnLst>
                <a:rect l="0" t="0" r="r" b="b"/>
                <a:pathLst>
                  <a:path w="558" h="141">
                    <a:moveTo>
                      <a:pt x="557" y="80"/>
                    </a:moveTo>
                    <a:cubicBezTo>
                      <a:pt x="558" y="53"/>
                      <a:pt x="556" y="26"/>
                      <a:pt x="552" y="0"/>
                    </a:cubicBezTo>
                    <a:cubicBezTo>
                      <a:pt x="469" y="40"/>
                      <a:pt x="376" y="62"/>
                      <a:pt x="278" y="62"/>
                    </a:cubicBezTo>
                    <a:cubicBezTo>
                      <a:pt x="181" y="62"/>
                      <a:pt x="88" y="40"/>
                      <a:pt x="6" y="1"/>
                    </a:cubicBezTo>
                    <a:cubicBezTo>
                      <a:pt x="2" y="31"/>
                      <a:pt x="0" y="61"/>
                      <a:pt x="2" y="92"/>
                    </a:cubicBezTo>
                    <a:cubicBezTo>
                      <a:pt x="84" y="123"/>
                      <a:pt x="172" y="141"/>
                      <a:pt x="264" y="141"/>
                    </a:cubicBezTo>
                    <a:cubicBezTo>
                      <a:pt x="368" y="141"/>
                      <a:pt x="467" y="119"/>
                      <a:pt x="557" y="80"/>
                    </a:cubicBezTo>
                    <a:close/>
                  </a:path>
                </a:pathLst>
              </a:custGeom>
              <a:solidFill>
                <a:srgbClr val="A26E06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44" name="Oval 111">
                <a:extLst>
                  <a:ext uri="{FF2B5EF4-FFF2-40B4-BE49-F238E27FC236}">
                    <a16:creationId xmlns:a16="http://schemas.microsoft.com/office/drawing/2014/main" id="{00000000-0008-0000-0300-000090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587750" y="2214563"/>
                <a:ext cx="255587" cy="255588"/>
              </a:xfrm>
              <a:prstGeom prst="ellipse">
                <a:avLst/>
              </a:pr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45" name="Oval 112">
                <a:extLst>
                  <a:ext uri="{FF2B5EF4-FFF2-40B4-BE49-F238E27FC236}">
                    <a16:creationId xmlns:a16="http://schemas.microsoft.com/office/drawing/2014/main" id="{00000000-0008-0000-0300-000091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587750" y="2214563"/>
                <a:ext cx="255587" cy="255588"/>
              </a:xfrm>
              <a:prstGeom prst="ellipse">
                <a:avLst/>
              </a:pr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47" name="Oval 113">
                <a:extLst>
                  <a:ext uri="{FF2B5EF4-FFF2-40B4-BE49-F238E27FC236}">
                    <a16:creationId xmlns:a16="http://schemas.microsoft.com/office/drawing/2014/main" id="{00000000-0008-0000-0300-000093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587750" y="2214563"/>
                <a:ext cx="255587" cy="255588"/>
              </a:xfrm>
              <a:prstGeom prst="ellipse">
                <a:avLst/>
              </a:prstGeom>
              <a:solidFill>
                <a:srgbClr val="BFBFBF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48" name="Oval 114">
                <a:extLst>
                  <a:ext uri="{FF2B5EF4-FFF2-40B4-BE49-F238E27FC236}">
                    <a16:creationId xmlns:a16="http://schemas.microsoft.com/office/drawing/2014/main" id="{00000000-0008-0000-0300-000094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602038" y="2635250"/>
                <a:ext cx="207962" cy="203200"/>
              </a:xfrm>
              <a:prstGeom prst="ellipse">
                <a:avLst/>
              </a:pr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49" name="Oval 115">
                <a:extLst>
                  <a:ext uri="{FF2B5EF4-FFF2-40B4-BE49-F238E27FC236}">
                    <a16:creationId xmlns:a16="http://schemas.microsoft.com/office/drawing/2014/main" id="{00000000-0008-0000-0300-000095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602038" y="2635250"/>
                <a:ext cx="207962" cy="203200"/>
              </a:xfrm>
              <a:prstGeom prst="ellipse">
                <a:avLst/>
              </a:pr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50" name="Oval 116">
                <a:extLst>
                  <a:ext uri="{FF2B5EF4-FFF2-40B4-BE49-F238E27FC236}">
                    <a16:creationId xmlns:a16="http://schemas.microsoft.com/office/drawing/2014/main" id="{00000000-0008-0000-0300-000096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602038" y="2635250"/>
                <a:ext cx="207962" cy="203200"/>
              </a:xfrm>
              <a:prstGeom prst="ellipse">
                <a:avLst/>
              </a:prstGeom>
              <a:solidFill>
                <a:srgbClr val="BFBFBF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51" name="Oval 117">
                <a:extLst>
                  <a:ext uri="{FF2B5EF4-FFF2-40B4-BE49-F238E27FC236}">
                    <a16:creationId xmlns:a16="http://schemas.microsoft.com/office/drawing/2014/main" id="{00000000-0008-0000-0300-000097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602038" y="2987675"/>
                <a:ext cx="207962" cy="203200"/>
              </a:xfrm>
              <a:prstGeom prst="ellipse">
                <a:avLst/>
              </a:pr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52" name="Oval 118">
                <a:extLst>
                  <a:ext uri="{FF2B5EF4-FFF2-40B4-BE49-F238E27FC236}">
                    <a16:creationId xmlns:a16="http://schemas.microsoft.com/office/drawing/2014/main" id="{00000000-0008-0000-0300-000098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602038" y="2987675"/>
                <a:ext cx="207962" cy="203200"/>
              </a:xfrm>
              <a:prstGeom prst="ellipse">
                <a:avLst/>
              </a:pr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53" name="Oval 119">
                <a:extLst>
                  <a:ext uri="{FF2B5EF4-FFF2-40B4-BE49-F238E27FC236}">
                    <a16:creationId xmlns:a16="http://schemas.microsoft.com/office/drawing/2014/main" id="{00000000-0008-0000-0300-000099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602038" y="2987675"/>
                <a:ext cx="207962" cy="203200"/>
              </a:xfrm>
              <a:prstGeom prst="ellipse">
                <a:avLst/>
              </a:prstGeom>
              <a:solidFill>
                <a:srgbClr val="BFBFBF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54" name="Freeform 120">
                <a:extLst>
                  <a:ext uri="{FF2B5EF4-FFF2-40B4-BE49-F238E27FC236}">
                    <a16:creationId xmlns:a16="http://schemas.microsoft.com/office/drawing/2014/main" id="{00000000-0008-0000-0300-00009A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3568700" y="3319463"/>
                <a:ext cx="293687" cy="1863725"/>
              </a:xfrm>
              <a:custGeom>
                <a:avLst/>
                <a:gdLst>
                  <a:gd name="T0" fmla="*/ 77 w 78"/>
                  <a:gd name="T1" fmla="*/ 48 h 496"/>
                  <a:gd name="T2" fmla="*/ 78 w 78"/>
                  <a:gd name="T3" fmla="*/ 39 h 496"/>
                  <a:gd name="T4" fmla="*/ 39 w 78"/>
                  <a:gd name="T5" fmla="*/ 0 h 496"/>
                  <a:gd name="T6" fmla="*/ 0 w 78"/>
                  <a:gd name="T7" fmla="*/ 40 h 496"/>
                  <a:gd name="T8" fmla="*/ 18 w 78"/>
                  <a:gd name="T9" fmla="*/ 475 h 496"/>
                  <a:gd name="T10" fmla="*/ 19 w 78"/>
                  <a:gd name="T11" fmla="*/ 475 h 496"/>
                  <a:gd name="T12" fmla="*/ 19 w 78"/>
                  <a:gd name="T13" fmla="*/ 475 h 496"/>
                  <a:gd name="T14" fmla="*/ 40 w 78"/>
                  <a:gd name="T15" fmla="*/ 496 h 496"/>
                  <a:gd name="T16" fmla="*/ 61 w 78"/>
                  <a:gd name="T17" fmla="*/ 475 h 496"/>
                  <a:gd name="T18" fmla="*/ 61 w 78"/>
                  <a:gd name="T19" fmla="*/ 475 h 496"/>
                  <a:gd name="T20" fmla="*/ 61 w 78"/>
                  <a:gd name="T21" fmla="*/ 475 h 496"/>
                  <a:gd name="T22" fmla="*/ 77 w 78"/>
                  <a:gd name="T23" fmla="*/ 48 h 496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</a:cxnLst>
                <a:rect l="0" t="0" r="r" b="b"/>
                <a:pathLst>
                  <a:path w="78" h="496">
                    <a:moveTo>
                      <a:pt x="77" y="48"/>
                    </a:moveTo>
                    <a:cubicBezTo>
                      <a:pt x="77" y="45"/>
                      <a:pt x="78" y="42"/>
                      <a:pt x="78" y="39"/>
                    </a:cubicBezTo>
                    <a:cubicBezTo>
                      <a:pt x="78" y="18"/>
                      <a:pt x="60" y="0"/>
                      <a:pt x="39" y="0"/>
                    </a:cubicBezTo>
                    <a:cubicBezTo>
                      <a:pt x="17" y="0"/>
                      <a:pt x="0" y="18"/>
                      <a:pt x="0" y="40"/>
                    </a:cubicBezTo>
                    <a:cubicBezTo>
                      <a:pt x="18" y="475"/>
                      <a:pt x="18" y="475"/>
                      <a:pt x="18" y="475"/>
                    </a:cubicBezTo>
                    <a:cubicBezTo>
                      <a:pt x="19" y="475"/>
                      <a:pt x="19" y="475"/>
                      <a:pt x="19" y="475"/>
                    </a:cubicBezTo>
                    <a:cubicBezTo>
                      <a:pt x="19" y="475"/>
                      <a:pt x="19" y="475"/>
                      <a:pt x="19" y="475"/>
                    </a:cubicBezTo>
                    <a:cubicBezTo>
                      <a:pt x="19" y="487"/>
                      <a:pt x="29" y="496"/>
                      <a:pt x="40" y="496"/>
                    </a:cubicBezTo>
                    <a:cubicBezTo>
                      <a:pt x="52" y="496"/>
                      <a:pt x="61" y="487"/>
                      <a:pt x="61" y="475"/>
                    </a:cubicBezTo>
                    <a:cubicBezTo>
                      <a:pt x="61" y="475"/>
                      <a:pt x="61" y="475"/>
                      <a:pt x="61" y="475"/>
                    </a:cubicBezTo>
                    <a:cubicBezTo>
                      <a:pt x="61" y="475"/>
                      <a:pt x="61" y="475"/>
                      <a:pt x="61" y="475"/>
                    </a:cubicBezTo>
                    <a:lnTo>
                      <a:pt x="77" y="48"/>
                    </a:lnTo>
                    <a:close/>
                  </a:path>
                </a:pathLst>
              </a:custGeom>
              <a:solidFill>
                <a:srgbClr val="A26E06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55" name="Oval 121">
                <a:extLst>
                  <a:ext uri="{FF2B5EF4-FFF2-40B4-BE49-F238E27FC236}">
                    <a16:creationId xmlns:a16="http://schemas.microsoft.com/office/drawing/2014/main" id="{00000000-0008-0000-0300-00009B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360738" y="1187450"/>
                <a:ext cx="735012" cy="733425"/>
              </a:xfrm>
              <a:prstGeom prst="ellipse">
                <a:avLst/>
              </a:prstGeom>
              <a:solidFill>
                <a:srgbClr val="FFFFFF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56" name="Freeform 122">
                <a:extLst>
                  <a:ext uri="{FF2B5EF4-FFF2-40B4-BE49-F238E27FC236}">
                    <a16:creationId xmlns:a16="http://schemas.microsoft.com/office/drawing/2014/main" id="{00000000-0008-0000-0300-00009C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3319464" y="1157290"/>
                <a:ext cx="790576" cy="790576"/>
              </a:xfrm>
              <a:custGeom>
                <a:avLst/>
                <a:gdLst>
                  <a:gd name="T0" fmla="*/ 105 w 210"/>
                  <a:gd name="T1" fmla="*/ 0 h 210"/>
                  <a:gd name="T2" fmla="*/ 0 w 210"/>
                  <a:gd name="T3" fmla="*/ 105 h 210"/>
                  <a:gd name="T4" fmla="*/ 105 w 210"/>
                  <a:gd name="T5" fmla="*/ 210 h 210"/>
                  <a:gd name="T6" fmla="*/ 210 w 210"/>
                  <a:gd name="T7" fmla="*/ 105 h 210"/>
                  <a:gd name="T8" fmla="*/ 105 w 210"/>
                  <a:gd name="T9" fmla="*/ 0 h 210"/>
                  <a:gd name="T10" fmla="*/ 105 w 210"/>
                  <a:gd name="T11" fmla="*/ 193 h 210"/>
                  <a:gd name="T12" fmla="*/ 17 w 210"/>
                  <a:gd name="T13" fmla="*/ 105 h 210"/>
                  <a:gd name="T14" fmla="*/ 105 w 210"/>
                  <a:gd name="T15" fmla="*/ 18 h 210"/>
                  <a:gd name="T16" fmla="*/ 192 w 210"/>
                  <a:gd name="T17" fmla="*/ 105 h 210"/>
                  <a:gd name="T18" fmla="*/ 105 w 210"/>
                  <a:gd name="T19" fmla="*/ 193 h 21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</a:cxnLst>
                <a:rect l="0" t="0" r="r" b="b"/>
                <a:pathLst>
                  <a:path w="210" h="210">
                    <a:moveTo>
                      <a:pt x="105" y="0"/>
                    </a:moveTo>
                    <a:cubicBezTo>
                      <a:pt x="47" y="0"/>
                      <a:pt x="0" y="47"/>
                      <a:pt x="0" y="105"/>
                    </a:cubicBezTo>
                    <a:cubicBezTo>
                      <a:pt x="0" y="163"/>
                      <a:pt x="47" y="210"/>
                      <a:pt x="105" y="210"/>
                    </a:cubicBezTo>
                    <a:cubicBezTo>
                      <a:pt x="163" y="210"/>
                      <a:pt x="210" y="163"/>
                      <a:pt x="210" y="105"/>
                    </a:cubicBezTo>
                    <a:cubicBezTo>
                      <a:pt x="210" y="47"/>
                      <a:pt x="163" y="0"/>
                      <a:pt x="105" y="0"/>
                    </a:cubicBezTo>
                    <a:close/>
                    <a:moveTo>
                      <a:pt x="105" y="193"/>
                    </a:moveTo>
                    <a:cubicBezTo>
                      <a:pt x="56" y="193"/>
                      <a:pt x="17" y="154"/>
                      <a:pt x="17" y="105"/>
                    </a:cubicBezTo>
                    <a:cubicBezTo>
                      <a:pt x="17" y="57"/>
                      <a:pt x="56" y="18"/>
                      <a:pt x="105" y="18"/>
                    </a:cubicBezTo>
                    <a:cubicBezTo>
                      <a:pt x="153" y="18"/>
                      <a:pt x="192" y="57"/>
                      <a:pt x="192" y="105"/>
                    </a:cubicBezTo>
                    <a:cubicBezTo>
                      <a:pt x="192" y="154"/>
                      <a:pt x="153" y="193"/>
                      <a:pt x="105" y="193"/>
                    </a:cubicBezTo>
                    <a:close/>
                  </a:path>
                </a:pathLst>
              </a:custGeom>
              <a:solidFill>
                <a:srgbClr val="A26E06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</xdr:grpSp>
      </xdr:grp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82547</xdr:colOff>
      <xdr:row>0</xdr:row>
      <xdr:rowOff>72504</xdr:rowOff>
    </xdr:from>
    <xdr:to>
      <xdr:col>1</xdr:col>
      <xdr:colOff>1730372</xdr:colOff>
      <xdr:row>2</xdr:row>
      <xdr:rowOff>51319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2547" y="72504"/>
          <a:ext cx="1647825" cy="369340"/>
        </a:xfrm>
        <a:prstGeom prst="rect">
          <a:avLst/>
        </a:prstGeom>
      </xdr:spPr>
    </xdr:pic>
    <xdr:clientData/>
  </xdr:twoCellAnchor>
  <xdr:twoCellAnchor editAs="absolute">
    <xdr:from>
      <xdr:col>2</xdr:col>
      <xdr:colOff>2111</xdr:colOff>
      <xdr:row>0</xdr:row>
      <xdr:rowOff>130010</xdr:rowOff>
    </xdr:from>
    <xdr:to>
      <xdr:col>3</xdr:col>
      <xdr:colOff>579961</xdr:colOff>
      <xdr:row>2</xdr:row>
      <xdr:rowOff>108113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840436" y="130010"/>
          <a:ext cx="1644650" cy="368628"/>
        </a:xfrm>
        <a:prstGeom prst="rect">
          <a:avLst/>
        </a:prstGeom>
      </xdr:spPr>
    </xdr:pic>
    <xdr:clientData/>
  </xdr:twoCellAnchor>
  <xdr:twoCellAnchor editAs="absolute">
    <xdr:from>
      <xdr:col>3</xdr:col>
      <xdr:colOff>684737</xdr:colOff>
      <xdr:row>0</xdr:row>
      <xdr:rowOff>72860</xdr:rowOff>
    </xdr:from>
    <xdr:to>
      <xdr:col>5</xdr:col>
      <xdr:colOff>748237</xdr:colOff>
      <xdr:row>2</xdr:row>
      <xdr:rowOff>50963</xdr:rowOff>
    </xdr:to>
    <xdr:pic>
      <xdr:nvPicPr>
        <xdr:cNvPr id="4" name="Imagem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589862" y="72860"/>
          <a:ext cx="1644650" cy="368628"/>
        </a:xfrm>
        <a:prstGeom prst="rect">
          <a:avLst/>
        </a:prstGeom>
      </xdr:spPr>
    </xdr:pic>
    <xdr:clientData/>
  </xdr:twoCellAnchor>
  <xdr:twoCellAnchor editAs="absolute">
    <xdr:from>
      <xdr:col>6</xdr:col>
      <xdr:colOff>75666</xdr:colOff>
      <xdr:row>0</xdr:row>
      <xdr:rowOff>72860</xdr:rowOff>
    </xdr:from>
    <xdr:to>
      <xdr:col>8</xdr:col>
      <xdr:colOff>139166</xdr:colOff>
      <xdr:row>2</xdr:row>
      <xdr:rowOff>50963</xdr:rowOff>
    </xdr:to>
    <xdr:pic>
      <xdr:nvPicPr>
        <xdr:cNvPr id="5" name="Imagem 4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352516" y="72860"/>
          <a:ext cx="1644650" cy="368628"/>
        </a:xfrm>
        <a:prstGeom prst="rect">
          <a:avLst/>
        </a:prstGeom>
      </xdr:spPr>
    </xdr:pic>
    <xdr:clientData/>
  </xdr:twoCellAnchor>
  <xdr:twoCellAnchor editAs="absolute">
    <xdr:from>
      <xdr:col>8</xdr:col>
      <xdr:colOff>265111</xdr:colOff>
      <xdr:row>0</xdr:row>
      <xdr:rowOff>72860</xdr:rowOff>
    </xdr:from>
    <xdr:to>
      <xdr:col>10</xdr:col>
      <xdr:colOff>328611</xdr:colOff>
      <xdr:row>2</xdr:row>
      <xdr:rowOff>50963</xdr:rowOff>
    </xdr:to>
    <xdr:pic>
      <xdr:nvPicPr>
        <xdr:cNvPr id="6" name="Imagem 5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123111" y="72860"/>
          <a:ext cx="1644650" cy="368628"/>
        </a:xfrm>
        <a:prstGeom prst="rect">
          <a:avLst/>
        </a:prstGeom>
      </xdr:spPr>
    </xdr:pic>
    <xdr:clientData/>
  </xdr:twoCellAnchor>
  <xdr:twoCellAnchor editAs="absolute">
    <xdr:from>
      <xdr:col>10</xdr:col>
      <xdr:colOff>451096</xdr:colOff>
      <xdr:row>0</xdr:row>
      <xdr:rowOff>72386</xdr:rowOff>
    </xdr:from>
    <xdr:to>
      <xdr:col>12</xdr:col>
      <xdr:colOff>518829</xdr:colOff>
      <xdr:row>2</xdr:row>
      <xdr:rowOff>51438</xdr:rowOff>
    </xdr:to>
    <xdr:pic>
      <xdr:nvPicPr>
        <xdr:cNvPr id="7" name="Imagem 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890246" y="72386"/>
          <a:ext cx="1648883" cy="369577"/>
        </a:xfrm>
        <a:prstGeom prst="rect">
          <a:avLst/>
        </a:prstGeom>
      </xdr:spPr>
    </xdr:pic>
    <xdr:clientData/>
  </xdr:twoCellAnchor>
  <xdr:twoCellAnchor editAs="absolute">
    <xdr:from>
      <xdr:col>12</xdr:col>
      <xdr:colOff>641350</xdr:colOff>
      <xdr:row>0</xdr:row>
      <xdr:rowOff>72386</xdr:rowOff>
    </xdr:from>
    <xdr:to>
      <xdr:col>14</xdr:col>
      <xdr:colOff>709083</xdr:colOff>
      <xdr:row>2</xdr:row>
      <xdr:rowOff>51438</xdr:rowOff>
    </xdr:to>
    <xdr:pic>
      <xdr:nvPicPr>
        <xdr:cNvPr id="8" name="Imagem 7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661650" y="72386"/>
          <a:ext cx="1648883" cy="369577"/>
        </a:xfrm>
        <a:prstGeom prst="rect">
          <a:avLst/>
        </a:prstGeom>
      </xdr:spPr>
    </xdr:pic>
    <xdr:clientData/>
  </xdr:twoCellAnchor>
  <xdr:twoCellAnchor editAs="absolute">
    <xdr:from>
      <xdr:col>2</xdr:col>
      <xdr:colOff>36</xdr:colOff>
      <xdr:row>2</xdr:row>
      <xdr:rowOff>37256</xdr:rowOff>
    </xdr:from>
    <xdr:to>
      <xdr:col>3</xdr:col>
      <xdr:colOff>577274</xdr:colOff>
      <xdr:row>3</xdr:row>
      <xdr:rowOff>2381</xdr:rowOff>
    </xdr:to>
    <xdr:grpSp>
      <xdr:nvGrpSpPr>
        <xdr:cNvPr id="9" name="Agrupar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GrpSpPr/>
      </xdr:nvGrpSpPr>
      <xdr:grpSpPr>
        <a:xfrm>
          <a:off x="1838361" y="427781"/>
          <a:ext cx="1644038" cy="108000"/>
          <a:chOff x="52424" y="399206"/>
          <a:chExt cx="1648800" cy="108000"/>
        </a:xfrm>
      </xdr:grpSpPr>
      <xdr:sp macro="" textlink="">
        <xdr:nvSpPr>
          <xdr:cNvPr id="10" name="Retângulo 9">
            <a:extLst>
              <a:ext uri="{FF2B5EF4-FFF2-40B4-BE49-F238E27FC236}">
                <a16:creationId xmlns:a16="http://schemas.microsoft.com/office/drawing/2014/main" id="{00000000-0008-0000-0400-00000A000000}"/>
              </a:ext>
            </a:extLst>
          </xdr:cNvPr>
          <xdr:cNvSpPr/>
        </xdr:nvSpPr>
        <xdr:spPr>
          <a:xfrm rot="5400000">
            <a:off x="858824" y="-337477"/>
            <a:ext cx="36000" cy="1648800"/>
          </a:xfrm>
          <a:prstGeom prst="rect">
            <a:avLst/>
          </a:prstGeom>
          <a:solidFill>
            <a:schemeClr val="bg1">
              <a:lumMod val="6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1" name="Triângulo isósceles 10">
            <a:extLst>
              <a:ext uri="{FF2B5EF4-FFF2-40B4-BE49-F238E27FC236}">
                <a16:creationId xmlns:a16="http://schemas.microsoft.com/office/drawing/2014/main" id="{00000000-0008-0000-0400-00000B000000}"/>
              </a:ext>
            </a:extLst>
          </xdr:cNvPr>
          <xdr:cNvSpPr/>
        </xdr:nvSpPr>
        <xdr:spPr>
          <a:xfrm>
            <a:off x="766021" y="399206"/>
            <a:ext cx="144000" cy="108000"/>
          </a:xfrm>
          <a:prstGeom prst="triangle">
            <a:avLst/>
          </a:prstGeom>
          <a:solidFill>
            <a:schemeClr val="bg1">
              <a:lumMod val="6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</xdr:grpSp>
    <xdr:clientData/>
  </xdr:twoCellAnchor>
  <xdr:twoCellAnchor>
    <xdr:from>
      <xdr:col>0</xdr:col>
      <xdr:colOff>0</xdr:colOff>
      <xdr:row>8</xdr:row>
      <xdr:rowOff>11906</xdr:rowOff>
    </xdr:from>
    <xdr:to>
      <xdr:col>15</xdr:col>
      <xdr:colOff>13123</xdr:colOff>
      <xdr:row>105</xdr:row>
      <xdr:rowOff>1</xdr:rowOff>
    </xdr:to>
    <xdr:grpSp>
      <xdr:nvGrpSpPr>
        <xdr:cNvPr id="14" name="Agrupar 13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BC2D4B20-A937-4217-14AD-8BF5799D00D1}"/>
            </a:ext>
          </a:extLst>
        </xdr:cNvPr>
        <xdr:cNvGrpSpPr/>
      </xdr:nvGrpSpPr>
      <xdr:grpSpPr>
        <a:xfrm>
          <a:off x="0" y="1678781"/>
          <a:ext cx="12405148" cy="18466595"/>
          <a:chOff x="0" y="1678781"/>
          <a:chExt cx="12347998" cy="18466595"/>
        </a:xfrm>
      </xdr:grpSpPr>
      <xdr:sp macro="" textlink="">
        <xdr:nvSpPr>
          <xdr:cNvPr id="12" name="Retângulo 11">
            <a:extLst>
              <a:ext uri="{FF2B5EF4-FFF2-40B4-BE49-F238E27FC236}">
                <a16:creationId xmlns:a16="http://schemas.microsoft.com/office/drawing/2014/main" id="{00000000-0008-0000-0400-00000C000000}"/>
              </a:ext>
            </a:extLst>
          </xdr:cNvPr>
          <xdr:cNvSpPr/>
        </xdr:nvSpPr>
        <xdr:spPr>
          <a:xfrm>
            <a:off x="0" y="1678781"/>
            <a:ext cx="12334875" cy="18466595"/>
          </a:xfrm>
          <a:prstGeom prst="rect">
            <a:avLst/>
          </a:prstGeom>
          <a:gradFill flip="none" rotWithShape="1">
            <a:gsLst>
              <a:gs pos="41000">
                <a:srgbClr val="D3D3D3"/>
              </a:gs>
              <a:gs pos="0">
                <a:schemeClr val="bg1">
                  <a:alpha val="68000"/>
                </a:schemeClr>
              </a:gs>
              <a:gs pos="37000">
                <a:srgbClr val="FFFFFF">
                  <a:shade val="100000"/>
                  <a:satMod val="115000"/>
                </a:srgbClr>
              </a:gs>
            </a:gsLst>
            <a:lin ang="5400000" scaled="0"/>
            <a:tileRect/>
          </a:gra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pic>
        <xdr:nvPicPr>
          <xdr:cNvPr id="51" name="Imagem 50">
            <a:extLst>
              <a:ext uri="{FF2B5EF4-FFF2-40B4-BE49-F238E27FC236}">
                <a16:creationId xmlns:a16="http://schemas.microsoft.com/office/drawing/2014/main" id="{00000000-0008-0000-0400-000033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5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0" y="2740314"/>
            <a:ext cx="12347998" cy="6590115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452439</xdr:colOff>
      <xdr:row>20</xdr:row>
      <xdr:rowOff>47626</xdr:rowOff>
    </xdr:from>
    <xdr:to>
      <xdr:col>1</xdr:col>
      <xdr:colOff>1345335</xdr:colOff>
      <xdr:row>30</xdr:row>
      <xdr:rowOff>146248</xdr:rowOff>
    </xdr:to>
    <xdr:grpSp>
      <xdr:nvGrpSpPr>
        <xdr:cNvPr id="21" name="Group 13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GrpSpPr/>
      </xdr:nvGrpSpPr>
      <xdr:grpSpPr>
        <a:xfrm>
          <a:off x="452439" y="4000501"/>
          <a:ext cx="892896" cy="2003622"/>
          <a:chOff x="2284413" y="412750"/>
          <a:chExt cx="2824162" cy="6337301"/>
        </a:xfrm>
      </xdr:grpSpPr>
      <xdr:grpSp>
        <xdr:nvGrpSpPr>
          <xdr:cNvPr id="22" name="Group 14">
            <a:extLst>
              <a:ext uri="{FF2B5EF4-FFF2-40B4-BE49-F238E27FC236}">
                <a16:creationId xmlns:a16="http://schemas.microsoft.com/office/drawing/2014/main" id="{00000000-0008-0000-0400-000016000000}"/>
              </a:ext>
            </a:extLst>
          </xdr:cNvPr>
          <xdr:cNvGrpSpPr/>
        </xdr:nvGrpSpPr>
        <xdr:grpSpPr>
          <a:xfrm>
            <a:off x="2971800" y="4267201"/>
            <a:ext cx="1501776" cy="2482850"/>
            <a:chOff x="6661150" y="2820988"/>
            <a:chExt cx="1501776" cy="2482850"/>
          </a:xfrm>
        </xdr:grpSpPr>
        <xdr:sp macro="" textlink="">
          <xdr:nvSpPr>
            <xdr:cNvPr id="45" name="Freeform 133">
              <a:extLst>
                <a:ext uri="{FF2B5EF4-FFF2-40B4-BE49-F238E27FC236}">
                  <a16:creationId xmlns:a16="http://schemas.microsoft.com/office/drawing/2014/main" id="{00000000-0008-0000-0400-00002D000000}"/>
                </a:ext>
              </a:extLst>
            </xdr:cNvPr>
            <xdr:cNvSpPr>
              <a:spLocks/>
            </xdr:cNvSpPr>
          </xdr:nvSpPr>
          <xdr:spPr bwMode="auto">
            <a:xfrm>
              <a:off x="6661150" y="2820988"/>
              <a:ext cx="1501776" cy="2482850"/>
            </a:xfrm>
            <a:custGeom>
              <a:avLst/>
              <a:gdLst>
                <a:gd name="T0" fmla="*/ 2 w 397"/>
                <a:gd name="T1" fmla="*/ 268 h 659"/>
                <a:gd name="T2" fmla="*/ 0 w 397"/>
                <a:gd name="T3" fmla="*/ 268 h 659"/>
                <a:gd name="T4" fmla="*/ 0 w 397"/>
                <a:gd name="T5" fmla="*/ 268 h 659"/>
                <a:gd name="T6" fmla="*/ 3 w 397"/>
                <a:gd name="T7" fmla="*/ 271 h 659"/>
                <a:gd name="T8" fmla="*/ 4 w 397"/>
                <a:gd name="T9" fmla="*/ 282 h 659"/>
                <a:gd name="T10" fmla="*/ 5 w 397"/>
                <a:gd name="T11" fmla="*/ 284 h 659"/>
                <a:gd name="T12" fmla="*/ 48 w 397"/>
                <a:gd name="T13" fmla="*/ 418 h 659"/>
                <a:gd name="T14" fmla="*/ 92 w 397"/>
                <a:gd name="T15" fmla="*/ 290 h 659"/>
                <a:gd name="T16" fmla="*/ 172 w 397"/>
                <a:gd name="T17" fmla="*/ 441 h 659"/>
                <a:gd name="T18" fmla="*/ 145 w 397"/>
                <a:gd name="T19" fmla="*/ 564 h 659"/>
                <a:gd name="T20" fmla="*/ 201 w 397"/>
                <a:gd name="T21" fmla="*/ 659 h 659"/>
                <a:gd name="T22" fmla="*/ 172 w 397"/>
                <a:gd name="T23" fmla="*/ 604 h 659"/>
                <a:gd name="T24" fmla="*/ 182 w 397"/>
                <a:gd name="T25" fmla="*/ 528 h 659"/>
                <a:gd name="T26" fmla="*/ 229 w 397"/>
                <a:gd name="T27" fmla="*/ 462 h 659"/>
                <a:gd name="T28" fmla="*/ 272 w 397"/>
                <a:gd name="T29" fmla="*/ 386 h 659"/>
                <a:gd name="T30" fmla="*/ 280 w 397"/>
                <a:gd name="T31" fmla="*/ 362 h 659"/>
                <a:gd name="T32" fmla="*/ 307 w 397"/>
                <a:gd name="T33" fmla="*/ 484 h 659"/>
                <a:gd name="T34" fmla="*/ 325 w 397"/>
                <a:gd name="T35" fmla="*/ 406 h 659"/>
                <a:gd name="T36" fmla="*/ 370 w 397"/>
                <a:gd name="T37" fmla="*/ 198 h 659"/>
                <a:gd name="T38" fmla="*/ 189 w 397"/>
                <a:gd name="T39" fmla="*/ 0 h 659"/>
                <a:gd name="T40" fmla="*/ 3 w 397"/>
                <a:gd name="T41" fmla="*/ 254 h 659"/>
                <a:gd name="T42" fmla="*/ 2 w 397"/>
                <a:gd name="T43" fmla="*/ 268 h 659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  <a:cxn ang="0">
                  <a:pos x="T16" y="T17"/>
                </a:cxn>
                <a:cxn ang="0">
                  <a:pos x="T18" y="T19"/>
                </a:cxn>
                <a:cxn ang="0">
                  <a:pos x="T20" y="T21"/>
                </a:cxn>
                <a:cxn ang="0">
                  <a:pos x="T22" y="T23"/>
                </a:cxn>
                <a:cxn ang="0">
                  <a:pos x="T24" y="T25"/>
                </a:cxn>
                <a:cxn ang="0">
                  <a:pos x="T26" y="T27"/>
                </a:cxn>
                <a:cxn ang="0">
                  <a:pos x="T28" y="T29"/>
                </a:cxn>
                <a:cxn ang="0">
                  <a:pos x="T30" y="T31"/>
                </a:cxn>
                <a:cxn ang="0">
                  <a:pos x="T32" y="T33"/>
                </a:cxn>
                <a:cxn ang="0">
                  <a:pos x="T34" y="T35"/>
                </a:cxn>
                <a:cxn ang="0">
                  <a:pos x="T36" y="T37"/>
                </a:cxn>
                <a:cxn ang="0">
                  <a:pos x="T38" y="T39"/>
                </a:cxn>
                <a:cxn ang="0">
                  <a:pos x="T40" y="T41"/>
                </a:cxn>
                <a:cxn ang="0">
                  <a:pos x="T42" y="T43"/>
                </a:cxn>
              </a:cxnLst>
              <a:rect l="0" t="0" r="r" b="b"/>
              <a:pathLst>
                <a:path w="397" h="659">
                  <a:moveTo>
                    <a:pt x="2" y="268"/>
                  </a:moveTo>
                  <a:cubicBezTo>
                    <a:pt x="2" y="267"/>
                    <a:pt x="0" y="264"/>
                    <a:pt x="0" y="268"/>
                  </a:cubicBezTo>
                  <a:cubicBezTo>
                    <a:pt x="0" y="268"/>
                    <a:pt x="0" y="268"/>
                    <a:pt x="0" y="268"/>
                  </a:cubicBezTo>
                  <a:cubicBezTo>
                    <a:pt x="0" y="269"/>
                    <a:pt x="2" y="270"/>
                    <a:pt x="3" y="271"/>
                  </a:cubicBezTo>
                  <a:cubicBezTo>
                    <a:pt x="3" y="275"/>
                    <a:pt x="4" y="278"/>
                    <a:pt x="4" y="282"/>
                  </a:cubicBezTo>
                  <a:cubicBezTo>
                    <a:pt x="5" y="283"/>
                    <a:pt x="5" y="283"/>
                    <a:pt x="5" y="284"/>
                  </a:cubicBezTo>
                  <a:cubicBezTo>
                    <a:pt x="10" y="335"/>
                    <a:pt x="25" y="381"/>
                    <a:pt x="48" y="418"/>
                  </a:cubicBezTo>
                  <a:cubicBezTo>
                    <a:pt x="23" y="377"/>
                    <a:pt x="37" y="299"/>
                    <a:pt x="92" y="290"/>
                  </a:cubicBezTo>
                  <a:cubicBezTo>
                    <a:pt x="158" y="280"/>
                    <a:pt x="169" y="399"/>
                    <a:pt x="172" y="441"/>
                  </a:cubicBezTo>
                  <a:cubicBezTo>
                    <a:pt x="174" y="484"/>
                    <a:pt x="145" y="521"/>
                    <a:pt x="145" y="564"/>
                  </a:cubicBezTo>
                  <a:cubicBezTo>
                    <a:pt x="145" y="613"/>
                    <a:pt x="170" y="653"/>
                    <a:pt x="201" y="659"/>
                  </a:cubicBezTo>
                  <a:cubicBezTo>
                    <a:pt x="187" y="656"/>
                    <a:pt x="174" y="616"/>
                    <a:pt x="172" y="604"/>
                  </a:cubicBezTo>
                  <a:cubicBezTo>
                    <a:pt x="168" y="580"/>
                    <a:pt x="175" y="551"/>
                    <a:pt x="182" y="528"/>
                  </a:cubicBezTo>
                  <a:cubicBezTo>
                    <a:pt x="190" y="501"/>
                    <a:pt x="211" y="483"/>
                    <a:pt x="229" y="462"/>
                  </a:cubicBezTo>
                  <a:cubicBezTo>
                    <a:pt x="247" y="440"/>
                    <a:pt x="262" y="414"/>
                    <a:pt x="272" y="386"/>
                  </a:cubicBezTo>
                  <a:cubicBezTo>
                    <a:pt x="275" y="378"/>
                    <a:pt x="278" y="370"/>
                    <a:pt x="280" y="362"/>
                  </a:cubicBezTo>
                  <a:cubicBezTo>
                    <a:pt x="284" y="420"/>
                    <a:pt x="307" y="484"/>
                    <a:pt x="307" y="484"/>
                  </a:cubicBezTo>
                  <a:cubicBezTo>
                    <a:pt x="299" y="437"/>
                    <a:pt x="325" y="406"/>
                    <a:pt x="325" y="406"/>
                  </a:cubicBezTo>
                  <a:cubicBezTo>
                    <a:pt x="397" y="291"/>
                    <a:pt x="370" y="198"/>
                    <a:pt x="370" y="198"/>
                  </a:cubicBezTo>
                  <a:cubicBezTo>
                    <a:pt x="351" y="85"/>
                    <a:pt x="277" y="0"/>
                    <a:pt x="189" y="0"/>
                  </a:cubicBezTo>
                  <a:cubicBezTo>
                    <a:pt x="87" y="0"/>
                    <a:pt x="3" y="114"/>
                    <a:pt x="3" y="254"/>
                  </a:cubicBezTo>
                  <a:cubicBezTo>
                    <a:pt x="3" y="258"/>
                    <a:pt x="2" y="263"/>
                    <a:pt x="2" y="268"/>
                  </a:cubicBezTo>
                  <a:close/>
                </a:path>
              </a:pathLst>
            </a:custGeom>
            <a:solidFill>
              <a:srgbClr val="F15A24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round/>
                  <a:headEnd/>
                  <a:tailEnd/>
                </a14:hiddenLine>
              </a:ext>
            </a:extLst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46" name="Freeform 134">
              <a:extLst>
                <a:ext uri="{FF2B5EF4-FFF2-40B4-BE49-F238E27FC236}">
                  <a16:creationId xmlns:a16="http://schemas.microsoft.com/office/drawing/2014/main" id="{00000000-0008-0000-0400-00002E000000}"/>
                </a:ext>
              </a:extLst>
            </xdr:cNvPr>
            <xdr:cNvSpPr>
              <a:spLocks/>
            </xdr:cNvSpPr>
          </xdr:nvSpPr>
          <xdr:spPr bwMode="auto">
            <a:xfrm>
              <a:off x="6794500" y="2892426"/>
              <a:ext cx="1223963" cy="1563688"/>
            </a:xfrm>
            <a:custGeom>
              <a:avLst/>
              <a:gdLst>
                <a:gd name="T0" fmla="*/ 154 w 324"/>
                <a:gd name="T1" fmla="*/ 0 h 415"/>
                <a:gd name="T2" fmla="*/ 304 w 324"/>
                <a:gd name="T3" fmla="*/ 172 h 415"/>
                <a:gd name="T4" fmla="*/ 305 w 324"/>
                <a:gd name="T5" fmla="*/ 174 h 415"/>
                <a:gd name="T6" fmla="*/ 305 w 324"/>
                <a:gd name="T7" fmla="*/ 176 h 415"/>
                <a:gd name="T8" fmla="*/ 276 w 324"/>
                <a:gd name="T9" fmla="*/ 338 h 415"/>
                <a:gd name="T10" fmla="*/ 255 w 324"/>
                <a:gd name="T11" fmla="*/ 261 h 415"/>
                <a:gd name="T12" fmla="*/ 230 w 324"/>
                <a:gd name="T13" fmla="*/ 302 h 415"/>
                <a:gd name="T14" fmla="*/ 170 w 324"/>
                <a:gd name="T15" fmla="*/ 412 h 415"/>
                <a:gd name="T16" fmla="*/ 167 w 324"/>
                <a:gd name="T17" fmla="*/ 415 h 415"/>
                <a:gd name="T18" fmla="*/ 167 w 324"/>
                <a:gd name="T19" fmla="*/ 409 h 415"/>
                <a:gd name="T20" fmla="*/ 65 w 324"/>
                <a:gd name="T21" fmla="*/ 228 h 415"/>
                <a:gd name="T22" fmla="*/ 52 w 324"/>
                <a:gd name="T23" fmla="*/ 229 h 415"/>
                <a:gd name="T24" fmla="*/ 2 w 324"/>
                <a:gd name="T25" fmla="*/ 256 h 415"/>
                <a:gd name="T26" fmla="*/ 1 w 324"/>
                <a:gd name="T27" fmla="*/ 251 h 415"/>
                <a:gd name="T28" fmla="*/ 1 w 324"/>
                <a:gd name="T29" fmla="*/ 249 h 415"/>
                <a:gd name="T30" fmla="*/ 0 w 324"/>
                <a:gd name="T31" fmla="*/ 239 h 415"/>
                <a:gd name="T32" fmla="*/ 0 w 324"/>
                <a:gd name="T33" fmla="*/ 236 h 415"/>
                <a:gd name="T34" fmla="*/ 0 w 324"/>
                <a:gd name="T35" fmla="*/ 223 h 415"/>
                <a:gd name="T36" fmla="*/ 154 w 324"/>
                <a:gd name="T37" fmla="*/ 0 h 415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  <a:cxn ang="0">
                  <a:pos x="T16" y="T17"/>
                </a:cxn>
                <a:cxn ang="0">
                  <a:pos x="T18" y="T19"/>
                </a:cxn>
                <a:cxn ang="0">
                  <a:pos x="T20" y="T21"/>
                </a:cxn>
                <a:cxn ang="0">
                  <a:pos x="T22" y="T23"/>
                </a:cxn>
                <a:cxn ang="0">
                  <a:pos x="T24" y="T25"/>
                </a:cxn>
                <a:cxn ang="0">
                  <a:pos x="T26" y="T27"/>
                </a:cxn>
                <a:cxn ang="0">
                  <a:pos x="T28" y="T29"/>
                </a:cxn>
                <a:cxn ang="0">
                  <a:pos x="T30" y="T31"/>
                </a:cxn>
                <a:cxn ang="0">
                  <a:pos x="T32" y="T33"/>
                </a:cxn>
                <a:cxn ang="0">
                  <a:pos x="T34" y="T35"/>
                </a:cxn>
                <a:cxn ang="0">
                  <a:pos x="T36" y="T37"/>
                </a:cxn>
              </a:cxnLst>
              <a:rect l="0" t="0" r="r" b="b"/>
              <a:pathLst>
                <a:path w="324" h="415">
                  <a:moveTo>
                    <a:pt x="154" y="0"/>
                  </a:moveTo>
                  <a:cubicBezTo>
                    <a:pt x="225" y="0"/>
                    <a:pt x="288" y="73"/>
                    <a:pt x="304" y="172"/>
                  </a:cubicBezTo>
                  <a:cubicBezTo>
                    <a:pt x="305" y="174"/>
                    <a:pt x="305" y="174"/>
                    <a:pt x="305" y="174"/>
                  </a:cubicBezTo>
                  <a:cubicBezTo>
                    <a:pt x="305" y="176"/>
                    <a:pt x="305" y="176"/>
                    <a:pt x="305" y="176"/>
                  </a:cubicBezTo>
                  <a:cubicBezTo>
                    <a:pt x="306" y="179"/>
                    <a:pt x="324" y="248"/>
                    <a:pt x="276" y="338"/>
                  </a:cubicBezTo>
                  <a:cubicBezTo>
                    <a:pt x="276" y="335"/>
                    <a:pt x="256" y="263"/>
                    <a:pt x="255" y="261"/>
                  </a:cubicBezTo>
                  <a:cubicBezTo>
                    <a:pt x="256" y="270"/>
                    <a:pt x="235" y="292"/>
                    <a:pt x="230" y="302"/>
                  </a:cubicBezTo>
                  <a:cubicBezTo>
                    <a:pt x="209" y="338"/>
                    <a:pt x="198" y="379"/>
                    <a:pt x="170" y="412"/>
                  </a:cubicBezTo>
                  <a:cubicBezTo>
                    <a:pt x="169" y="413"/>
                    <a:pt x="168" y="414"/>
                    <a:pt x="167" y="415"/>
                  </a:cubicBezTo>
                  <a:cubicBezTo>
                    <a:pt x="167" y="413"/>
                    <a:pt x="167" y="411"/>
                    <a:pt x="167" y="409"/>
                  </a:cubicBezTo>
                  <a:cubicBezTo>
                    <a:pt x="159" y="260"/>
                    <a:pt x="107" y="228"/>
                    <a:pt x="65" y="228"/>
                  </a:cubicBezTo>
                  <a:cubicBezTo>
                    <a:pt x="61" y="228"/>
                    <a:pt x="57" y="229"/>
                    <a:pt x="52" y="229"/>
                  </a:cubicBezTo>
                  <a:cubicBezTo>
                    <a:pt x="33" y="232"/>
                    <a:pt x="15" y="242"/>
                    <a:pt x="2" y="256"/>
                  </a:cubicBezTo>
                  <a:cubicBezTo>
                    <a:pt x="2" y="254"/>
                    <a:pt x="1" y="253"/>
                    <a:pt x="1" y="251"/>
                  </a:cubicBezTo>
                  <a:cubicBezTo>
                    <a:pt x="1" y="249"/>
                    <a:pt x="1" y="249"/>
                    <a:pt x="1" y="249"/>
                  </a:cubicBezTo>
                  <a:cubicBezTo>
                    <a:pt x="1" y="246"/>
                    <a:pt x="1" y="242"/>
                    <a:pt x="0" y="239"/>
                  </a:cubicBezTo>
                  <a:cubicBezTo>
                    <a:pt x="0" y="239"/>
                    <a:pt x="0" y="236"/>
                    <a:pt x="0" y="236"/>
                  </a:cubicBezTo>
                  <a:cubicBezTo>
                    <a:pt x="0" y="231"/>
                    <a:pt x="0" y="227"/>
                    <a:pt x="0" y="223"/>
                  </a:cubicBezTo>
                  <a:cubicBezTo>
                    <a:pt x="0" y="100"/>
                    <a:pt x="69" y="0"/>
                    <a:pt x="154" y="0"/>
                  </a:cubicBezTo>
                  <a:close/>
                </a:path>
              </a:pathLst>
            </a:custGeom>
            <a:solidFill>
              <a:srgbClr val="F7931E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round/>
                  <a:headEnd/>
                  <a:tailEnd/>
                </a14:hiddenLine>
              </a:ext>
            </a:extLst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47" name="Freeform 135">
              <a:extLst>
                <a:ext uri="{FF2B5EF4-FFF2-40B4-BE49-F238E27FC236}">
                  <a16:creationId xmlns:a16="http://schemas.microsoft.com/office/drawing/2014/main" id="{00000000-0008-0000-0400-00002F000000}"/>
                </a:ext>
              </a:extLst>
            </xdr:cNvPr>
            <xdr:cNvSpPr>
              <a:spLocks/>
            </xdr:cNvSpPr>
          </xdr:nvSpPr>
          <xdr:spPr bwMode="auto">
            <a:xfrm>
              <a:off x="6994525" y="2979738"/>
              <a:ext cx="801688" cy="1130300"/>
            </a:xfrm>
            <a:custGeom>
              <a:avLst/>
              <a:gdLst>
                <a:gd name="T0" fmla="*/ 43 w 212"/>
                <a:gd name="T1" fmla="*/ 142 h 300"/>
                <a:gd name="T2" fmla="*/ 34 w 212"/>
                <a:gd name="T3" fmla="*/ 142 h 300"/>
                <a:gd name="T4" fmla="*/ 1 w 212"/>
                <a:gd name="T5" fmla="*/ 159 h 300"/>
                <a:gd name="T6" fmla="*/ 1 w 212"/>
                <a:gd name="T7" fmla="*/ 156 h 300"/>
                <a:gd name="T8" fmla="*/ 1 w 212"/>
                <a:gd name="T9" fmla="*/ 155 h 300"/>
                <a:gd name="T10" fmla="*/ 0 w 212"/>
                <a:gd name="T11" fmla="*/ 148 h 300"/>
                <a:gd name="T12" fmla="*/ 0 w 212"/>
                <a:gd name="T13" fmla="*/ 146 h 300"/>
                <a:gd name="T14" fmla="*/ 0 w 212"/>
                <a:gd name="T15" fmla="*/ 139 h 300"/>
                <a:gd name="T16" fmla="*/ 101 w 212"/>
                <a:gd name="T17" fmla="*/ 0 h 300"/>
                <a:gd name="T18" fmla="*/ 199 w 212"/>
                <a:gd name="T19" fmla="*/ 107 h 300"/>
                <a:gd name="T20" fmla="*/ 200 w 212"/>
                <a:gd name="T21" fmla="*/ 108 h 300"/>
                <a:gd name="T22" fmla="*/ 200 w 212"/>
                <a:gd name="T23" fmla="*/ 109 h 300"/>
                <a:gd name="T24" fmla="*/ 181 w 212"/>
                <a:gd name="T25" fmla="*/ 210 h 300"/>
                <a:gd name="T26" fmla="*/ 167 w 212"/>
                <a:gd name="T27" fmla="*/ 162 h 300"/>
                <a:gd name="T28" fmla="*/ 150 w 212"/>
                <a:gd name="T29" fmla="*/ 187 h 300"/>
                <a:gd name="T30" fmla="*/ 121 w 212"/>
                <a:gd name="T31" fmla="*/ 300 h 300"/>
                <a:gd name="T32" fmla="*/ 43 w 212"/>
                <a:gd name="T33" fmla="*/ 142 h 300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  <a:cxn ang="0">
                  <a:pos x="T16" y="T17"/>
                </a:cxn>
                <a:cxn ang="0">
                  <a:pos x="T18" y="T19"/>
                </a:cxn>
                <a:cxn ang="0">
                  <a:pos x="T20" y="T21"/>
                </a:cxn>
                <a:cxn ang="0">
                  <a:pos x="T22" y="T23"/>
                </a:cxn>
                <a:cxn ang="0">
                  <a:pos x="T24" y="T25"/>
                </a:cxn>
                <a:cxn ang="0">
                  <a:pos x="T26" y="T27"/>
                </a:cxn>
                <a:cxn ang="0">
                  <a:pos x="T28" y="T29"/>
                </a:cxn>
                <a:cxn ang="0">
                  <a:pos x="T30" y="T31"/>
                </a:cxn>
                <a:cxn ang="0">
                  <a:pos x="T32" y="T33"/>
                </a:cxn>
              </a:cxnLst>
              <a:rect l="0" t="0" r="r" b="b"/>
              <a:pathLst>
                <a:path w="212" h="300">
                  <a:moveTo>
                    <a:pt x="43" y="142"/>
                  </a:moveTo>
                  <a:cubicBezTo>
                    <a:pt x="40" y="142"/>
                    <a:pt x="37" y="142"/>
                    <a:pt x="34" y="142"/>
                  </a:cubicBezTo>
                  <a:cubicBezTo>
                    <a:pt x="21" y="144"/>
                    <a:pt x="10" y="150"/>
                    <a:pt x="1" y="159"/>
                  </a:cubicBezTo>
                  <a:cubicBezTo>
                    <a:pt x="1" y="158"/>
                    <a:pt x="1" y="157"/>
                    <a:pt x="1" y="156"/>
                  </a:cubicBezTo>
                  <a:cubicBezTo>
                    <a:pt x="1" y="155"/>
                    <a:pt x="1" y="155"/>
                    <a:pt x="1" y="155"/>
                  </a:cubicBezTo>
                  <a:cubicBezTo>
                    <a:pt x="0" y="152"/>
                    <a:pt x="0" y="150"/>
                    <a:pt x="0" y="148"/>
                  </a:cubicBezTo>
                  <a:cubicBezTo>
                    <a:pt x="0" y="146"/>
                    <a:pt x="0" y="146"/>
                    <a:pt x="0" y="146"/>
                  </a:cubicBezTo>
                  <a:cubicBezTo>
                    <a:pt x="0" y="143"/>
                    <a:pt x="0" y="141"/>
                    <a:pt x="0" y="139"/>
                  </a:cubicBezTo>
                  <a:cubicBezTo>
                    <a:pt x="0" y="62"/>
                    <a:pt x="45" y="0"/>
                    <a:pt x="101" y="0"/>
                  </a:cubicBezTo>
                  <a:cubicBezTo>
                    <a:pt x="147" y="0"/>
                    <a:pt x="189" y="45"/>
                    <a:pt x="199" y="107"/>
                  </a:cubicBezTo>
                  <a:cubicBezTo>
                    <a:pt x="200" y="108"/>
                    <a:pt x="200" y="108"/>
                    <a:pt x="200" y="108"/>
                  </a:cubicBezTo>
                  <a:cubicBezTo>
                    <a:pt x="200" y="109"/>
                    <a:pt x="200" y="109"/>
                    <a:pt x="200" y="109"/>
                  </a:cubicBezTo>
                  <a:cubicBezTo>
                    <a:pt x="201" y="111"/>
                    <a:pt x="212" y="154"/>
                    <a:pt x="181" y="210"/>
                  </a:cubicBezTo>
                  <a:cubicBezTo>
                    <a:pt x="181" y="208"/>
                    <a:pt x="167" y="164"/>
                    <a:pt x="167" y="162"/>
                  </a:cubicBezTo>
                  <a:cubicBezTo>
                    <a:pt x="168" y="168"/>
                    <a:pt x="154" y="181"/>
                    <a:pt x="150" y="187"/>
                  </a:cubicBezTo>
                  <a:cubicBezTo>
                    <a:pt x="137" y="210"/>
                    <a:pt x="126" y="275"/>
                    <a:pt x="121" y="300"/>
                  </a:cubicBezTo>
                  <a:cubicBezTo>
                    <a:pt x="121" y="300"/>
                    <a:pt x="94" y="134"/>
                    <a:pt x="43" y="142"/>
                  </a:cubicBezTo>
                  <a:close/>
                </a:path>
              </a:pathLst>
            </a:custGeom>
            <a:solidFill>
              <a:srgbClr val="FBB03B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round/>
                  <a:headEnd/>
                  <a:tailEnd/>
                </a14:hiddenLine>
              </a:ext>
            </a:extLst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</xdr:grpSp>
      <xdr:grpSp>
        <xdr:nvGrpSpPr>
          <xdr:cNvPr id="23" name="Group 15">
            <a:extLst>
              <a:ext uri="{FF2B5EF4-FFF2-40B4-BE49-F238E27FC236}">
                <a16:creationId xmlns:a16="http://schemas.microsoft.com/office/drawing/2014/main" id="{00000000-0008-0000-0400-000017000000}"/>
              </a:ext>
            </a:extLst>
          </xdr:cNvPr>
          <xdr:cNvGrpSpPr/>
        </xdr:nvGrpSpPr>
        <xdr:grpSpPr>
          <a:xfrm>
            <a:off x="2284413" y="412750"/>
            <a:ext cx="2824162" cy="4770438"/>
            <a:chOff x="2284413" y="412750"/>
            <a:chExt cx="2824162" cy="4770438"/>
          </a:xfrm>
        </xdr:grpSpPr>
        <xdr:sp macro="" textlink="">
          <xdr:nvSpPr>
            <xdr:cNvPr id="24" name="Freeform 102">
              <a:extLst>
                <a:ext uri="{FF2B5EF4-FFF2-40B4-BE49-F238E27FC236}">
                  <a16:creationId xmlns:a16="http://schemas.microsoft.com/office/drawing/2014/main" id="{00000000-0008-0000-0400-000018000000}"/>
                </a:ext>
              </a:extLst>
            </xdr:cNvPr>
            <xdr:cNvSpPr>
              <a:spLocks/>
            </xdr:cNvSpPr>
          </xdr:nvSpPr>
          <xdr:spPr bwMode="auto">
            <a:xfrm>
              <a:off x="2284413" y="3319463"/>
              <a:ext cx="1177925" cy="1860550"/>
            </a:xfrm>
            <a:custGeom>
              <a:avLst/>
              <a:gdLst>
                <a:gd name="T0" fmla="*/ 156 w 313"/>
                <a:gd name="T1" fmla="*/ 0 h 495"/>
                <a:gd name="T2" fmla="*/ 0 w 313"/>
                <a:gd name="T3" fmla="*/ 159 h 495"/>
                <a:gd name="T4" fmla="*/ 0 w 313"/>
                <a:gd name="T5" fmla="*/ 163 h 495"/>
                <a:gd name="T6" fmla="*/ 0 w 313"/>
                <a:gd name="T7" fmla="*/ 163 h 495"/>
                <a:gd name="T8" fmla="*/ 101 w 313"/>
                <a:gd name="T9" fmla="*/ 480 h 495"/>
                <a:gd name="T10" fmla="*/ 106 w 313"/>
                <a:gd name="T11" fmla="*/ 486 h 495"/>
                <a:gd name="T12" fmla="*/ 106 w 313"/>
                <a:gd name="T13" fmla="*/ 486 h 495"/>
                <a:gd name="T14" fmla="*/ 106 w 313"/>
                <a:gd name="T15" fmla="*/ 486 h 495"/>
                <a:gd name="T16" fmla="*/ 128 w 313"/>
                <a:gd name="T17" fmla="*/ 495 h 495"/>
                <a:gd name="T18" fmla="*/ 158 w 313"/>
                <a:gd name="T19" fmla="*/ 469 h 495"/>
                <a:gd name="T20" fmla="*/ 156 w 313"/>
                <a:gd name="T21" fmla="*/ 463 h 495"/>
                <a:gd name="T22" fmla="*/ 156 w 313"/>
                <a:gd name="T23" fmla="*/ 463 h 495"/>
                <a:gd name="T24" fmla="*/ 148 w 313"/>
                <a:gd name="T25" fmla="*/ 415 h 495"/>
                <a:gd name="T26" fmla="*/ 191 w 313"/>
                <a:gd name="T27" fmla="*/ 311 h 495"/>
                <a:gd name="T28" fmla="*/ 191 w 313"/>
                <a:gd name="T29" fmla="*/ 310 h 495"/>
                <a:gd name="T30" fmla="*/ 270 w 313"/>
                <a:gd name="T31" fmla="*/ 264 h 495"/>
                <a:gd name="T32" fmla="*/ 313 w 313"/>
                <a:gd name="T33" fmla="*/ 157 h 495"/>
                <a:gd name="T34" fmla="*/ 156 w 313"/>
                <a:gd name="T35" fmla="*/ 0 h 495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  <a:cxn ang="0">
                  <a:pos x="T16" y="T17"/>
                </a:cxn>
                <a:cxn ang="0">
                  <a:pos x="T18" y="T19"/>
                </a:cxn>
                <a:cxn ang="0">
                  <a:pos x="T20" y="T21"/>
                </a:cxn>
                <a:cxn ang="0">
                  <a:pos x="T22" y="T23"/>
                </a:cxn>
                <a:cxn ang="0">
                  <a:pos x="T24" y="T25"/>
                </a:cxn>
                <a:cxn ang="0">
                  <a:pos x="T26" y="T27"/>
                </a:cxn>
                <a:cxn ang="0">
                  <a:pos x="T28" y="T29"/>
                </a:cxn>
                <a:cxn ang="0">
                  <a:pos x="T30" y="T31"/>
                </a:cxn>
                <a:cxn ang="0">
                  <a:pos x="T32" y="T33"/>
                </a:cxn>
                <a:cxn ang="0">
                  <a:pos x="T34" y="T35"/>
                </a:cxn>
              </a:cxnLst>
              <a:rect l="0" t="0" r="r" b="b"/>
              <a:pathLst>
                <a:path w="313" h="495">
                  <a:moveTo>
                    <a:pt x="156" y="0"/>
                  </a:moveTo>
                  <a:cubicBezTo>
                    <a:pt x="70" y="0"/>
                    <a:pt x="0" y="72"/>
                    <a:pt x="0" y="159"/>
                  </a:cubicBezTo>
                  <a:cubicBezTo>
                    <a:pt x="0" y="159"/>
                    <a:pt x="0" y="163"/>
                    <a:pt x="0" y="163"/>
                  </a:cubicBezTo>
                  <a:cubicBezTo>
                    <a:pt x="0" y="163"/>
                    <a:pt x="0" y="163"/>
                    <a:pt x="0" y="163"/>
                  </a:cubicBezTo>
                  <a:cubicBezTo>
                    <a:pt x="0" y="283"/>
                    <a:pt x="38" y="389"/>
                    <a:pt x="101" y="480"/>
                  </a:cubicBezTo>
                  <a:cubicBezTo>
                    <a:pt x="102" y="482"/>
                    <a:pt x="104" y="484"/>
                    <a:pt x="106" y="486"/>
                  </a:cubicBezTo>
                  <a:cubicBezTo>
                    <a:pt x="106" y="486"/>
                    <a:pt x="106" y="486"/>
                    <a:pt x="106" y="486"/>
                  </a:cubicBezTo>
                  <a:cubicBezTo>
                    <a:pt x="106" y="486"/>
                    <a:pt x="106" y="486"/>
                    <a:pt x="106" y="486"/>
                  </a:cubicBezTo>
                  <a:cubicBezTo>
                    <a:pt x="111" y="491"/>
                    <a:pt x="119" y="495"/>
                    <a:pt x="128" y="495"/>
                  </a:cubicBezTo>
                  <a:cubicBezTo>
                    <a:pt x="145" y="495"/>
                    <a:pt x="158" y="486"/>
                    <a:pt x="158" y="469"/>
                  </a:cubicBezTo>
                  <a:cubicBezTo>
                    <a:pt x="158" y="465"/>
                    <a:pt x="158" y="463"/>
                    <a:pt x="156" y="463"/>
                  </a:cubicBezTo>
                  <a:cubicBezTo>
                    <a:pt x="156" y="463"/>
                    <a:pt x="156" y="463"/>
                    <a:pt x="156" y="463"/>
                  </a:cubicBezTo>
                  <a:cubicBezTo>
                    <a:pt x="152" y="443"/>
                    <a:pt x="145" y="431"/>
                    <a:pt x="148" y="415"/>
                  </a:cubicBezTo>
                  <a:cubicBezTo>
                    <a:pt x="155" y="374"/>
                    <a:pt x="164" y="339"/>
                    <a:pt x="191" y="311"/>
                  </a:cubicBezTo>
                  <a:cubicBezTo>
                    <a:pt x="191" y="311"/>
                    <a:pt x="191" y="310"/>
                    <a:pt x="191" y="310"/>
                  </a:cubicBezTo>
                  <a:cubicBezTo>
                    <a:pt x="212" y="288"/>
                    <a:pt x="239" y="271"/>
                    <a:pt x="270" y="264"/>
                  </a:cubicBezTo>
                  <a:cubicBezTo>
                    <a:pt x="297" y="236"/>
                    <a:pt x="313" y="198"/>
                    <a:pt x="313" y="157"/>
                  </a:cubicBezTo>
                  <a:cubicBezTo>
                    <a:pt x="313" y="70"/>
                    <a:pt x="243" y="0"/>
                    <a:pt x="156" y="0"/>
                  </a:cubicBezTo>
                  <a:close/>
                </a:path>
              </a:pathLst>
            </a:custGeom>
            <a:solidFill>
              <a:srgbClr val="B3B3B3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round/>
                  <a:headEnd/>
                  <a:tailEnd/>
                </a14:hiddenLine>
              </a:ext>
            </a:extLst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25" name="Freeform 103">
              <a:extLst>
                <a:ext uri="{FF2B5EF4-FFF2-40B4-BE49-F238E27FC236}">
                  <a16:creationId xmlns:a16="http://schemas.microsoft.com/office/drawing/2014/main" id="{00000000-0008-0000-0400-000019000000}"/>
                </a:ext>
              </a:extLst>
            </xdr:cNvPr>
            <xdr:cNvSpPr>
              <a:spLocks/>
            </xdr:cNvSpPr>
          </xdr:nvSpPr>
          <xdr:spPr bwMode="auto">
            <a:xfrm>
              <a:off x="2284413" y="3319463"/>
              <a:ext cx="1177925" cy="1860550"/>
            </a:xfrm>
            <a:custGeom>
              <a:avLst/>
              <a:gdLst>
                <a:gd name="T0" fmla="*/ 156 w 313"/>
                <a:gd name="T1" fmla="*/ 0 h 495"/>
                <a:gd name="T2" fmla="*/ 0 w 313"/>
                <a:gd name="T3" fmla="*/ 159 h 495"/>
                <a:gd name="T4" fmla="*/ 0 w 313"/>
                <a:gd name="T5" fmla="*/ 163 h 495"/>
                <a:gd name="T6" fmla="*/ 0 w 313"/>
                <a:gd name="T7" fmla="*/ 163 h 495"/>
                <a:gd name="T8" fmla="*/ 101 w 313"/>
                <a:gd name="T9" fmla="*/ 480 h 495"/>
                <a:gd name="T10" fmla="*/ 106 w 313"/>
                <a:gd name="T11" fmla="*/ 486 h 495"/>
                <a:gd name="T12" fmla="*/ 106 w 313"/>
                <a:gd name="T13" fmla="*/ 486 h 495"/>
                <a:gd name="T14" fmla="*/ 106 w 313"/>
                <a:gd name="T15" fmla="*/ 486 h 495"/>
                <a:gd name="T16" fmla="*/ 128 w 313"/>
                <a:gd name="T17" fmla="*/ 495 h 495"/>
                <a:gd name="T18" fmla="*/ 158 w 313"/>
                <a:gd name="T19" fmla="*/ 469 h 495"/>
                <a:gd name="T20" fmla="*/ 156 w 313"/>
                <a:gd name="T21" fmla="*/ 463 h 495"/>
                <a:gd name="T22" fmla="*/ 156 w 313"/>
                <a:gd name="T23" fmla="*/ 463 h 495"/>
                <a:gd name="T24" fmla="*/ 148 w 313"/>
                <a:gd name="T25" fmla="*/ 415 h 495"/>
                <a:gd name="T26" fmla="*/ 191 w 313"/>
                <a:gd name="T27" fmla="*/ 311 h 495"/>
                <a:gd name="T28" fmla="*/ 191 w 313"/>
                <a:gd name="T29" fmla="*/ 310 h 495"/>
                <a:gd name="T30" fmla="*/ 270 w 313"/>
                <a:gd name="T31" fmla="*/ 264 h 495"/>
                <a:gd name="T32" fmla="*/ 313 w 313"/>
                <a:gd name="T33" fmla="*/ 157 h 495"/>
                <a:gd name="T34" fmla="*/ 156 w 313"/>
                <a:gd name="T35" fmla="*/ 0 h 495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  <a:cxn ang="0">
                  <a:pos x="T16" y="T17"/>
                </a:cxn>
                <a:cxn ang="0">
                  <a:pos x="T18" y="T19"/>
                </a:cxn>
                <a:cxn ang="0">
                  <a:pos x="T20" y="T21"/>
                </a:cxn>
                <a:cxn ang="0">
                  <a:pos x="T22" y="T23"/>
                </a:cxn>
                <a:cxn ang="0">
                  <a:pos x="T24" y="T25"/>
                </a:cxn>
                <a:cxn ang="0">
                  <a:pos x="T26" y="T27"/>
                </a:cxn>
                <a:cxn ang="0">
                  <a:pos x="T28" y="T29"/>
                </a:cxn>
                <a:cxn ang="0">
                  <a:pos x="T30" y="T31"/>
                </a:cxn>
                <a:cxn ang="0">
                  <a:pos x="T32" y="T33"/>
                </a:cxn>
                <a:cxn ang="0">
                  <a:pos x="T34" y="T35"/>
                </a:cxn>
              </a:cxnLst>
              <a:rect l="0" t="0" r="r" b="b"/>
              <a:pathLst>
                <a:path w="313" h="495">
                  <a:moveTo>
                    <a:pt x="156" y="0"/>
                  </a:moveTo>
                  <a:cubicBezTo>
                    <a:pt x="70" y="0"/>
                    <a:pt x="0" y="72"/>
                    <a:pt x="0" y="159"/>
                  </a:cubicBezTo>
                  <a:cubicBezTo>
                    <a:pt x="0" y="159"/>
                    <a:pt x="0" y="163"/>
                    <a:pt x="0" y="163"/>
                  </a:cubicBezTo>
                  <a:cubicBezTo>
                    <a:pt x="0" y="163"/>
                    <a:pt x="0" y="163"/>
                    <a:pt x="0" y="163"/>
                  </a:cubicBezTo>
                  <a:cubicBezTo>
                    <a:pt x="0" y="283"/>
                    <a:pt x="38" y="389"/>
                    <a:pt x="101" y="480"/>
                  </a:cubicBezTo>
                  <a:cubicBezTo>
                    <a:pt x="102" y="482"/>
                    <a:pt x="104" y="484"/>
                    <a:pt x="106" y="486"/>
                  </a:cubicBezTo>
                  <a:cubicBezTo>
                    <a:pt x="106" y="486"/>
                    <a:pt x="106" y="486"/>
                    <a:pt x="106" y="486"/>
                  </a:cubicBezTo>
                  <a:cubicBezTo>
                    <a:pt x="106" y="486"/>
                    <a:pt x="106" y="486"/>
                    <a:pt x="106" y="486"/>
                  </a:cubicBezTo>
                  <a:cubicBezTo>
                    <a:pt x="111" y="491"/>
                    <a:pt x="119" y="495"/>
                    <a:pt x="128" y="495"/>
                  </a:cubicBezTo>
                  <a:cubicBezTo>
                    <a:pt x="145" y="495"/>
                    <a:pt x="158" y="486"/>
                    <a:pt x="158" y="469"/>
                  </a:cubicBezTo>
                  <a:cubicBezTo>
                    <a:pt x="158" y="465"/>
                    <a:pt x="158" y="463"/>
                    <a:pt x="156" y="463"/>
                  </a:cubicBezTo>
                  <a:cubicBezTo>
                    <a:pt x="156" y="463"/>
                    <a:pt x="156" y="463"/>
                    <a:pt x="156" y="463"/>
                  </a:cubicBezTo>
                  <a:cubicBezTo>
                    <a:pt x="152" y="443"/>
                    <a:pt x="145" y="431"/>
                    <a:pt x="148" y="415"/>
                  </a:cubicBezTo>
                  <a:cubicBezTo>
                    <a:pt x="155" y="374"/>
                    <a:pt x="164" y="339"/>
                    <a:pt x="191" y="311"/>
                  </a:cubicBezTo>
                  <a:cubicBezTo>
                    <a:pt x="191" y="311"/>
                    <a:pt x="191" y="310"/>
                    <a:pt x="191" y="310"/>
                  </a:cubicBezTo>
                  <a:cubicBezTo>
                    <a:pt x="212" y="288"/>
                    <a:pt x="239" y="271"/>
                    <a:pt x="270" y="264"/>
                  </a:cubicBezTo>
                  <a:cubicBezTo>
                    <a:pt x="297" y="236"/>
                    <a:pt x="313" y="198"/>
                    <a:pt x="313" y="157"/>
                  </a:cubicBezTo>
                  <a:cubicBezTo>
                    <a:pt x="313" y="70"/>
                    <a:pt x="243" y="0"/>
                    <a:pt x="156" y="0"/>
                  </a:cubicBezTo>
                  <a:close/>
                </a:path>
              </a:pathLst>
            </a:custGeom>
            <a:solidFill>
              <a:srgbClr val="B3B3B3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round/>
                  <a:headEnd/>
                  <a:tailEnd/>
                </a14:hiddenLine>
              </a:ext>
            </a:extLst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26" name="Freeform 104">
              <a:extLst>
                <a:ext uri="{FF2B5EF4-FFF2-40B4-BE49-F238E27FC236}">
                  <a16:creationId xmlns:a16="http://schemas.microsoft.com/office/drawing/2014/main" id="{00000000-0008-0000-0400-00001A000000}"/>
                </a:ext>
              </a:extLst>
            </xdr:cNvPr>
            <xdr:cNvSpPr>
              <a:spLocks/>
            </xdr:cNvSpPr>
          </xdr:nvSpPr>
          <xdr:spPr bwMode="auto">
            <a:xfrm>
              <a:off x="2284413" y="3319463"/>
              <a:ext cx="1177925" cy="1860550"/>
            </a:xfrm>
            <a:custGeom>
              <a:avLst/>
              <a:gdLst>
                <a:gd name="T0" fmla="*/ 156 w 313"/>
                <a:gd name="T1" fmla="*/ 0 h 495"/>
                <a:gd name="T2" fmla="*/ 0 w 313"/>
                <a:gd name="T3" fmla="*/ 159 h 495"/>
                <a:gd name="T4" fmla="*/ 0 w 313"/>
                <a:gd name="T5" fmla="*/ 163 h 495"/>
                <a:gd name="T6" fmla="*/ 0 w 313"/>
                <a:gd name="T7" fmla="*/ 163 h 495"/>
                <a:gd name="T8" fmla="*/ 101 w 313"/>
                <a:gd name="T9" fmla="*/ 480 h 495"/>
                <a:gd name="T10" fmla="*/ 106 w 313"/>
                <a:gd name="T11" fmla="*/ 486 h 495"/>
                <a:gd name="T12" fmla="*/ 106 w 313"/>
                <a:gd name="T13" fmla="*/ 486 h 495"/>
                <a:gd name="T14" fmla="*/ 106 w 313"/>
                <a:gd name="T15" fmla="*/ 486 h 495"/>
                <a:gd name="T16" fmla="*/ 128 w 313"/>
                <a:gd name="T17" fmla="*/ 495 h 495"/>
                <a:gd name="T18" fmla="*/ 158 w 313"/>
                <a:gd name="T19" fmla="*/ 469 h 495"/>
                <a:gd name="T20" fmla="*/ 156 w 313"/>
                <a:gd name="T21" fmla="*/ 463 h 495"/>
                <a:gd name="T22" fmla="*/ 156 w 313"/>
                <a:gd name="T23" fmla="*/ 463 h 495"/>
                <a:gd name="T24" fmla="*/ 148 w 313"/>
                <a:gd name="T25" fmla="*/ 415 h 495"/>
                <a:gd name="T26" fmla="*/ 191 w 313"/>
                <a:gd name="T27" fmla="*/ 311 h 495"/>
                <a:gd name="T28" fmla="*/ 191 w 313"/>
                <a:gd name="T29" fmla="*/ 310 h 495"/>
                <a:gd name="T30" fmla="*/ 270 w 313"/>
                <a:gd name="T31" fmla="*/ 264 h 495"/>
                <a:gd name="T32" fmla="*/ 313 w 313"/>
                <a:gd name="T33" fmla="*/ 157 h 495"/>
                <a:gd name="T34" fmla="*/ 156 w 313"/>
                <a:gd name="T35" fmla="*/ 0 h 495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  <a:cxn ang="0">
                  <a:pos x="T16" y="T17"/>
                </a:cxn>
                <a:cxn ang="0">
                  <a:pos x="T18" y="T19"/>
                </a:cxn>
                <a:cxn ang="0">
                  <a:pos x="T20" y="T21"/>
                </a:cxn>
                <a:cxn ang="0">
                  <a:pos x="T22" y="T23"/>
                </a:cxn>
                <a:cxn ang="0">
                  <a:pos x="T24" y="T25"/>
                </a:cxn>
                <a:cxn ang="0">
                  <a:pos x="T26" y="T27"/>
                </a:cxn>
                <a:cxn ang="0">
                  <a:pos x="T28" y="T29"/>
                </a:cxn>
                <a:cxn ang="0">
                  <a:pos x="T30" y="T31"/>
                </a:cxn>
                <a:cxn ang="0">
                  <a:pos x="T32" y="T33"/>
                </a:cxn>
                <a:cxn ang="0">
                  <a:pos x="T34" y="T35"/>
                </a:cxn>
              </a:cxnLst>
              <a:rect l="0" t="0" r="r" b="b"/>
              <a:pathLst>
                <a:path w="313" h="495">
                  <a:moveTo>
                    <a:pt x="156" y="0"/>
                  </a:moveTo>
                  <a:cubicBezTo>
                    <a:pt x="70" y="0"/>
                    <a:pt x="0" y="72"/>
                    <a:pt x="0" y="159"/>
                  </a:cubicBezTo>
                  <a:cubicBezTo>
                    <a:pt x="0" y="159"/>
                    <a:pt x="0" y="163"/>
                    <a:pt x="0" y="163"/>
                  </a:cubicBezTo>
                  <a:cubicBezTo>
                    <a:pt x="0" y="163"/>
                    <a:pt x="0" y="163"/>
                    <a:pt x="0" y="163"/>
                  </a:cubicBezTo>
                  <a:cubicBezTo>
                    <a:pt x="0" y="283"/>
                    <a:pt x="38" y="389"/>
                    <a:pt x="101" y="480"/>
                  </a:cubicBezTo>
                  <a:cubicBezTo>
                    <a:pt x="102" y="482"/>
                    <a:pt x="104" y="484"/>
                    <a:pt x="106" y="486"/>
                  </a:cubicBezTo>
                  <a:cubicBezTo>
                    <a:pt x="106" y="486"/>
                    <a:pt x="106" y="486"/>
                    <a:pt x="106" y="486"/>
                  </a:cubicBezTo>
                  <a:cubicBezTo>
                    <a:pt x="106" y="486"/>
                    <a:pt x="106" y="486"/>
                    <a:pt x="106" y="486"/>
                  </a:cubicBezTo>
                  <a:cubicBezTo>
                    <a:pt x="111" y="491"/>
                    <a:pt x="119" y="495"/>
                    <a:pt x="128" y="495"/>
                  </a:cubicBezTo>
                  <a:cubicBezTo>
                    <a:pt x="145" y="495"/>
                    <a:pt x="158" y="486"/>
                    <a:pt x="158" y="469"/>
                  </a:cubicBezTo>
                  <a:cubicBezTo>
                    <a:pt x="158" y="465"/>
                    <a:pt x="158" y="463"/>
                    <a:pt x="156" y="463"/>
                  </a:cubicBezTo>
                  <a:cubicBezTo>
                    <a:pt x="156" y="463"/>
                    <a:pt x="156" y="463"/>
                    <a:pt x="156" y="463"/>
                  </a:cubicBezTo>
                  <a:cubicBezTo>
                    <a:pt x="152" y="443"/>
                    <a:pt x="145" y="431"/>
                    <a:pt x="148" y="415"/>
                  </a:cubicBezTo>
                  <a:cubicBezTo>
                    <a:pt x="155" y="374"/>
                    <a:pt x="164" y="339"/>
                    <a:pt x="191" y="311"/>
                  </a:cubicBezTo>
                  <a:cubicBezTo>
                    <a:pt x="191" y="311"/>
                    <a:pt x="191" y="310"/>
                    <a:pt x="191" y="310"/>
                  </a:cubicBezTo>
                  <a:cubicBezTo>
                    <a:pt x="212" y="288"/>
                    <a:pt x="239" y="271"/>
                    <a:pt x="270" y="264"/>
                  </a:cubicBezTo>
                  <a:cubicBezTo>
                    <a:pt x="297" y="236"/>
                    <a:pt x="313" y="198"/>
                    <a:pt x="313" y="157"/>
                  </a:cubicBezTo>
                  <a:cubicBezTo>
                    <a:pt x="313" y="70"/>
                    <a:pt x="243" y="0"/>
                    <a:pt x="156" y="0"/>
                  </a:cubicBezTo>
                  <a:close/>
                </a:path>
              </a:pathLst>
            </a:custGeom>
            <a:solidFill>
              <a:srgbClr val="A26E06"/>
            </a:solidFill>
            <a:ln>
              <a:noFill/>
            </a:ln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27" name="Freeform 105">
              <a:extLst>
                <a:ext uri="{FF2B5EF4-FFF2-40B4-BE49-F238E27FC236}">
                  <a16:creationId xmlns:a16="http://schemas.microsoft.com/office/drawing/2014/main" id="{00000000-0008-0000-0400-00001B000000}"/>
                </a:ext>
              </a:extLst>
            </xdr:cNvPr>
            <xdr:cNvSpPr>
              <a:spLocks/>
            </xdr:cNvSpPr>
          </xdr:nvSpPr>
          <xdr:spPr bwMode="auto">
            <a:xfrm>
              <a:off x="3933825" y="3319463"/>
              <a:ext cx="1174750" cy="1860550"/>
            </a:xfrm>
            <a:custGeom>
              <a:avLst/>
              <a:gdLst>
                <a:gd name="T0" fmla="*/ 156 w 312"/>
                <a:gd name="T1" fmla="*/ 0 h 495"/>
                <a:gd name="T2" fmla="*/ 312 w 312"/>
                <a:gd name="T3" fmla="*/ 159 h 495"/>
                <a:gd name="T4" fmla="*/ 312 w 312"/>
                <a:gd name="T5" fmla="*/ 163 h 495"/>
                <a:gd name="T6" fmla="*/ 312 w 312"/>
                <a:gd name="T7" fmla="*/ 163 h 495"/>
                <a:gd name="T8" fmla="*/ 212 w 312"/>
                <a:gd name="T9" fmla="*/ 480 h 495"/>
                <a:gd name="T10" fmla="*/ 207 w 312"/>
                <a:gd name="T11" fmla="*/ 486 h 495"/>
                <a:gd name="T12" fmla="*/ 207 w 312"/>
                <a:gd name="T13" fmla="*/ 486 h 495"/>
                <a:gd name="T14" fmla="*/ 207 w 312"/>
                <a:gd name="T15" fmla="*/ 486 h 495"/>
                <a:gd name="T16" fmla="*/ 184 w 312"/>
                <a:gd name="T17" fmla="*/ 495 h 495"/>
                <a:gd name="T18" fmla="*/ 154 w 312"/>
                <a:gd name="T19" fmla="*/ 469 h 495"/>
                <a:gd name="T20" fmla="*/ 156 w 312"/>
                <a:gd name="T21" fmla="*/ 463 h 495"/>
                <a:gd name="T22" fmla="*/ 156 w 312"/>
                <a:gd name="T23" fmla="*/ 463 h 495"/>
                <a:gd name="T24" fmla="*/ 165 w 312"/>
                <a:gd name="T25" fmla="*/ 415 h 495"/>
                <a:gd name="T26" fmla="*/ 122 w 312"/>
                <a:gd name="T27" fmla="*/ 311 h 495"/>
                <a:gd name="T28" fmla="*/ 122 w 312"/>
                <a:gd name="T29" fmla="*/ 310 h 495"/>
                <a:gd name="T30" fmla="*/ 42 w 312"/>
                <a:gd name="T31" fmla="*/ 264 h 495"/>
                <a:gd name="T32" fmla="*/ 0 w 312"/>
                <a:gd name="T33" fmla="*/ 157 h 495"/>
                <a:gd name="T34" fmla="*/ 156 w 312"/>
                <a:gd name="T35" fmla="*/ 0 h 495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  <a:cxn ang="0">
                  <a:pos x="T16" y="T17"/>
                </a:cxn>
                <a:cxn ang="0">
                  <a:pos x="T18" y="T19"/>
                </a:cxn>
                <a:cxn ang="0">
                  <a:pos x="T20" y="T21"/>
                </a:cxn>
                <a:cxn ang="0">
                  <a:pos x="T22" y="T23"/>
                </a:cxn>
                <a:cxn ang="0">
                  <a:pos x="T24" y="T25"/>
                </a:cxn>
                <a:cxn ang="0">
                  <a:pos x="T26" y="T27"/>
                </a:cxn>
                <a:cxn ang="0">
                  <a:pos x="T28" y="T29"/>
                </a:cxn>
                <a:cxn ang="0">
                  <a:pos x="T30" y="T31"/>
                </a:cxn>
                <a:cxn ang="0">
                  <a:pos x="T32" y="T33"/>
                </a:cxn>
                <a:cxn ang="0">
                  <a:pos x="T34" y="T35"/>
                </a:cxn>
              </a:cxnLst>
              <a:rect l="0" t="0" r="r" b="b"/>
              <a:pathLst>
                <a:path w="312" h="495">
                  <a:moveTo>
                    <a:pt x="156" y="0"/>
                  </a:moveTo>
                  <a:cubicBezTo>
                    <a:pt x="242" y="0"/>
                    <a:pt x="312" y="72"/>
                    <a:pt x="312" y="159"/>
                  </a:cubicBezTo>
                  <a:cubicBezTo>
                    <a:pt x="312" y="159"/>
                    <a:pt x="312" y="163"/>
                    <a:pt x="312" y="163"/>
                  </a:cubicBezTo>
                  <a:cubicBezTo>
                    <a:pt x="312" y="163"/>
                    <a:pt x="312" y="163"/>
                    <a:pt x="312" y="163"/>
                  </a:cubicBezTo>
                  <a:cubicBezTo>
                    <a:pt x="312" y="283"/>
                    <a:pt x="275" y="389"/>
                    <a:pt x="212" y="480"/>
                  </a:cubicBezTo>
                  <a:cubicBezTo>
                    <a:pt x="210" y="482"/>
                    <a:pt x="209" y="484"/>
                    <a:pt x="207" y="486"/>
                  </a:cubicBezTo>
                  <a:cubicBezTo>
                    <a:pt x="207" y="486"/>
                    <a:pt x="207" y="486"/>
                    <a:pt x="207" y="486"/>
                  </a:cubicBezTo>
                  <a:cubicBezTo>
                    <a:pt x="207" y="486"/>
                    <a:pt x="207" y="486"/>
                    <a:pt x="207" y="486"/>
                  </a:cubicBezTo>
                  <a:cubicBezTo>
                    <a:pt x="201" y="491"/>
                    <a:pt x="193" y="495"/>
                    <a:pt x="184" y="495"/>
                  </a:cubicBezTo>
                  <a:cubicBezTo>
                    <a:pt x="168" y="495"/>
                    <a:pt x="154" y="486"/>
                    <a:pt x="154" y="469"/>
                  </a:cubicBezTo>
                  <a:cubicBezTo>
                    <a:pt x="154" y="465"/>
                    <a:pt x="155" y="463"/>
                    <a:pt x="156" y="463"/>
                  </a:cubicBezTo>
                  <a:cubicBezTo>
                    <a:pt x="156" y="463"/>
                    <a:pt x="156" y="463"/>
                    <a:pt x="156" y="463"/>
                  </a:cubicBezTo>
                  <a:cubicBezTo>
                    <a:pt x="160" y="443"/>
                    <a:pt x="167" y="431"/>
                    <a:pt x="165" y="415"/>
                  </a:cubicBezTo>
                  <a:cubicBezTo>
                    <a:pt x="158" y="374"/>
                    <a:pt x="148" y="339"/>
                    <a:pt x="122" y="311"/>
                  </a:cubicBezTo>
                  <a:cubicBezTo>
                    <a:pt x="122" y="311"/>
                    <a:pt x="122" y="310"/>
                    <a:pt x="122" y="310"/>
                  </a:cubicBezTo>
                  <a:cubicBezTo>
                    <a:pt x="101" y="288"/>
                    <a:pt x="73" y="271"/>
                    <a:pt x="42" y="264"/>
                  </a:cubicBezTo>
                  <a:cubicBezTo>
                    <a:pt x="16" y="236"/>
                    <a:pt x="0" y="198"/>
                    <a:pt x="0" y="157"/>
                  </a:cubicBezTo>
                  <a:cubicBezTo>
                    <a:pt x="0" y="70"/>
                    <a:pt x="70" y="0"/>
                    <a:pt x="156" y="0"/>
                  </a:cubicBezTo>
                  <a:close/>
                </a:path>
              </a:pathLst>
            </a:custGeom>
            <a:solidFill>
              <a:srgbClr val="B3B3B3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round/>
                  <a:headEnd/>
                  <a:tailEnd/>
                </a14:hiddenLine>
              </a:ext>
            </a:extLst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28" name="Freeform 106">
              <a:extLst>
                <a:ext uri="{FF2B5EF4-FFF2-40B4-BE49-F238E27FC236}">
                  <a16:creationId xmlns:a16="http://schemas.microsoft.com/office/drawing/2014/main" id="{00000000-0008-0000-0400-00001C000000}"/>
                </a:ext>
              </a:extLst>
            </xdr:cNvPr>
            <xdr:cNvSpPr>
              <a:spLocks/>
            </xdr:cNvSpPr>
          </xdr:nvSpPr>
          <xdr:spPr bwMode="auto">
            <a:xfrm>
              <a:off x="3933825" y="3319463"/>
              <a:ext cx="1174750" cy="1860550"/>
            </a:xfrm>
            <a:custGeom>
              <a:avLst/>
              <a:gdLst>
                <a:gd name="T0" fmla="*/ 156 w 312"/>
                <a:gd name="T1" fmla="*/ 0 h 495"/>
                <a:gd name="T2" fmla="*/ 312 w 312"/>
                <a:gd name="T3" fmla="*/ 159 h 495"/>
                <a:gd name="T4" fmla="*/ 312 w 312"/>
                <a:gd name="T5" fmla="*/ 163 h 495"/>
                <a:gd name="T6" fmla="*/ 312 w 312"/>
                <a:gd name="T7" fmla="*/ 163 h 495"/>
                <a:gd name="T8" fmla="*/ 212 w 312"/>
                <a:gd name="T9" fmla="*/ 480 h 495"/>
                <a:gd name="T10" fmla="*/ 207 w 312"/>
                <a:gd name="T11" fmla="*/ 486 h 495"/>
                <a:gd name="T12" fmla="*/ 207 w 312"/>
                <a:gd name="T13" fmla="*/ 486 h 495"/>
                <a:gd name="T14" fmla="*/ 207 w 312"/>
                <a:gd name="T15" fmla="*/ 486 h 495"/>
                <a:gd name="T16" fmla="*/ 184 w 312"/>
                <a:gd name="T17" fmla="*/ 495 h 495"/>
                <a:gd name="T18" fmla="*/ 154 w 312"/>
                <a:gd name="T19" fmla="*/ 469 h 495"/>
                <a:gd name="T20" fmla="*/ 156 w 312"/>
                <a:gd name="T21" fmla="*/ 463 h 495"/>
                <a:gd name="T22" fmla="*/ 156 w 312"/>
                <a:gd name="T23" fmla="*/ 463 h 495"/>
                <a:gd name="T24" fmla="*/ 165 w 312"/>
                <a:gd name="T25" fmla="*/ 415 h 495"/>
                <a:gd name="T26" fmla="*/ 122 w 312"/>
                <a:gd name="T27" fmla="*/ 311 h 495"/>
                <a:gd name="T28" fmla="*/ 122 w 312"/>
                <a:gd name="T29" fmla="*/ 310 h 495"/>
                <a:gd name="T30" fmla="*/ 42 w 312"/>
                <a:gd name="T31" fmla="*/ 264 h 495"/>
                <a:gd name="T32" fmla="*/ 0 w 312"/>
                <a:gd name="T33" fmla="*/ 157 h 495"/>
                <a:gd name="T34" fmla="*/ 156 w 312"/>
                <a:gd name="T35" fmla="*/ 0 h 495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  <a:cxn ang="0">
                  <a:pos x="T16" y="T17"/>
                </a:cxn>
                <a:cxn ang="0">
                  <a:pos x="T18" y="T19"/>
                </a:cxn>
                <a:cxn ang="0">
                  <a:pos x="T20" y="T21"/>
                </a:cxn>
                <a:cxn ang="0">
                  <a:pos x="T22" y="T23"/>
                </a:cxn>
                <a:cxn ang="0">
                  <a:pos x="T24" y="T25"/>
                </a:cxn>
                <a:cxn ang="0">
                  <a:pos x="T26" y="T27"/>
                </a:cxn>
                <a:cxn ang="0">
                  <a:pos x="T28" y="T29"/>
                </a:cxn>
                <a:cxn ang="0">
                  <a:pos x="T30" y="T31"/>
                </a:cxn>
                <a:cxn ang="0">
                  <a:pos x="T32" y="T33"/>
                </a:cxn>
                <a:cxn ang="0">
                  <a:pos x="T34" y="T35"/>
                </a:cxn>
              </a:cxnLst>
              <a:rect l="0" t="0" r="r" b="b"/>
              <a:pathLst>
                <a:path w="312" h="495">
                  <a:moveTo>
                    <a:pt x="156" y="0"/>
                  </a:moveTo>
                  <a:cubicBezTo>
                    <a:pt x="242" y="0"/>
                    <a:pt x="312" y="72"/>
                    <a:pt x="312" y="159"/>
                  </a:cubicBezTo>
                  <a:cubicBezTo>
                    <a:pt x="312" y="159"/>
                    <a:pt x="312" y="163"/>
                    <a:pt x="312" y="163"/>
                  </a:cubicBezTo>
                  <a:cubicBezTo>
                    <a:pt x="312" y="163"/>
                    <a:pt x="312" y="163"/>
                    <a:pt x="312" y="163"/>
                  </a:cubicBezTo>
                  <a:cubicBezTo>
                    <a:pt x="312" y="283"/>
                    <a:pt x="275" y="389"/>
                    <a:pt x="212" y="480"/>
                  </a:cubicBezTo>
                  <a:cubicBezTo>
                    <a:pt x="210" y="482"/>
                    <a:pt x="209" y="484"/>
                    <a:pt x="207" y="486"/>
                  </a:cubicBezTo>
                  <a:cubicBezTo>
                    <a:pt x="207" y="486"/>
                    <a:pt x="207" y="486"/>
                    <a:pt x="207" y="486"/>
                  </a:cubicBezTo>
                  <a:cubicBezTo>
                    <a:pt x="207" y="486"/>
                    <a:pt x="207" y="486"/>
                    <a:pt x="207" y="486"/>
                  </a:cubicBezTo>
                  <a:cubicBezTo>
                    <a:pt x="201" y="491"/>
                    <a:pt x="193" y="495"/>
                    <a:pt x="184" y="495"/>
                  </a:cubicBezTo>
                  <a:cubicBezTo>
                    <a:pt x="168" y="495"/>
                    <a:pt x="154" y="486"/>
                    <a:pt x="154" y="469"/>
                  </a:cubicBezTo>
                  <a:cubicBezTo>
                    <a:pt x="154" y="465"/>
                    <a:pt x="155" y="463"/>
                    <a:pt x="156" y="463"/>
                  </a:cubicBezTo>
                  <a:cubicBezTo>
                    <a:pt x="156" y="463"/>
                    <a:pt x="156" y="463"/>
                    <a:pt x="156" y="463"/>
                  </a:cubicBezTo>
                  <a:cubicBezTo>
                    <a:pt x="160" y="443"/>
                    <a:pt x="167" y="431"/>
                    <a:pt x="165" y="415"/>
                  </a:cubicBezTo>
                  <a:cubicBezTo>
                    <a:pt x="158" y="374"/>
                    <a:pt x="148" y="339"/>
                    <a:pt x="122" y="311"/>
                  </a:cubicBezTo>
                  <a:cubicBezTo>
                    <a:pt x="122" y="311"/>
                    <a:pt x="122" y="310"/>
                    <a:pt x="122" y="310"/>
                  </a:cubicBezTo>
                  <a:cubicBezTo>
                    <a:pt x="101" y="288"/>
                    <a:pt x="73" y="271"/>
                    <a:pt x="42" y="264"/>
                  </a:cubicBezTo>
                  <a:cubicBezTo>
                    <a:pt x="16" y="236"/>
                    <a:pt x="0" y="198"/>
                    <a:pt x="0" y="157"/>
                  </a:cubicBezTo>
                  <a:cubicBezTo>
                    <a:pt x="0" y="70"/>
                    <a:pt x="70" y="0"/>
                    <a:pt x="156" y="0"/>
                  </a:cubicBezTo>
                  <a:close/>
                </a:path>
              </a:pathLst>
            </a:custGeom>
            <a:solidFill>
              <a:srgbClr val="B3B3B3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round/>
                  <a:headEnd/>
                  <a:tailEnd/>
                </a14:hiddenLine>
              </a:ext>
            </a:extLst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29" name="Freeform 107">
              <a:extLst>
                <a:ext uri="{FF2B5EF4-FFF2-40B4-BE49-F238E27FC236}">
                  <a16:creationId xmlns:a16="http://schemas.microsoft.com/office/drawing/2014/main" id="{00000000-0008-0000-0400-00001D000000}"/>
                </a:ext>
              </a:extLst>
            </xdr:cNvPr>
            <xdr:cNvSpPr>
              <a:spLocks/>
            </xdr:cNvSpPr>
          </xdr:nvSpPr>
          <xdr:spPr bwMode="auto">
            <a:xfrm>
              <a:off x="3933825" y="3319463"/>
              <a:ext cx="1174750" cy="1860550"/>
            </a:xfrm>
            <a:custGeom>
              <a:avLst/>
              <a:gdLst>
                <a:gd name="T0" fmla="*/ 156 w 312"/>
                <a:gd name="T1" fmla="*/ 0 h 495"/>
                <a:gd name="T2" fmla="*/ 312 w 312"/>
                <a:gd name="T3" fmla="*/ 159 h 495"/>
                <a:gd name="T4" fmla="*/ 312 w 312"/>
                <a:gd name="T5" fmla="*/ 163 h 495"/>
                <a:gd name="T6" fmla="*/ 312 w 312"/>
                <a:gd name="T7" fmla="*/ 163 h 495"/>
                <a:gd name="T8" fmla="*/ 212 w 312"/>
                <a:gd name="T9" fmla="*/ 480 h 495"/>
                <a:gd name="T10" fmla="*/ 207 w 312"/>
                <a:gd name="T11" fmla="*/ 486 h 495"/>
                <a:gd name="T12" fmla="*/ 207 w 312"/>
                <a:gd name="T13" fmla="*/ 486 h 495"/>
                <a:gd name="T14" fmla="*/ 207 w 312"/>
                <a:gd name="T15" fmla="*/ 486 h 495"/>
                <a:gd name="T16" fmla="*/ 184 w 312"/>
                <a:gd name="T17" fmla="*/ 495 h 495"/>
                <a:gd name="T18" fmla="*/ 154 w 312"/>
                <a:gd name="T19" fmla="*/ 469 h 495"/>
                <a:gd name="T20" fmla="*/ 156 w 312"/>
                <a:gd name="T21" fmla="*/ 463 h 495"/>
                <a:gd name="T22" fmla="*/ 156 w 312"/>
                <a:gd name="T23" fmla="*/ 463 h 495"/>
                <a:gd name="T24" fmla="*/ 165 w 312"/>
                <a:gd name="T25" fmla="*/ 415 h 495"/>
                <a:gd name="T26" fmla="*/ 122 w 312"/>
                <a:gd name="T27" fmla="*/ 311 h 495"/>
                <a:gd name="T28" fmla="*/ 122 w 312"/>
                <a:gd name="T29" fmla="*/ 310 h 495"/>
                <a:gd name="T30" fmla="*/ 42 w 312"/>
                <a:gd name="T31" fmla="*/ 264 h 495"/>
                <a:gd name="T32" fmla="*/ 0 w 312"/>
                <a:gd name="T33" fmla="*/ 157 h 495"/>
                <a:gd name="T34" fmla="*/ 156 w 312"/>
                <a:gd name="T35" fmla="*/ 0 h 495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  <a:cxn ang="0">
                  <a:pos x="T16" y="T17"/>
                </a:cxn>
                <a:cxn ang="0">
                  <a:pos x="T18" y="T19"/>
                </a:cxn>
                <a:cxn ang="0">
                  <a:pos x="T20" y="T21"/>
                </a:cxn>
                <a:cxn ang="0">
                  <a:pos x="T22" y="T23"/>
                </a:cxn>
                <a:cxn ang="0">
                  <a:pos x="T24" y="T25"/>
                </a:cxn>
                <a:cxn ang="0">
                  <a:pos x="T26" y="T27"/>
                </a:cxn>
                <a:cxn ang="0">
                  <a:pos x="T28" y="T29"/>
                </a:cxn>
                <a:cxn ang="0">
                  <a:pos x="T30" y="T31"/>
                </a:cxn>
                <a:cxn ang="0">
                  <a:pos x="T32" y="T33"/>
                </a:cxn>
                <a:cxn ang="0">
                  <a:pos x="T34" y="T35"/>
                </a:cxn>
              </a:cxnLst>
              <a:rect l="0" t="0" r="r" b="b"/>
              <a:pathLst>
                <a:path w="312" h="495">
                  <a:moveTo>
                    <a:pt x="156" y="0"/>
                  </a:moveTo>
                  <a:cubicBezTo>
                    <a:pt x="242" y="0"/>
                    <a:pt x="312" y="72"/>
                    <a:pt x="312" y="159"/>
                  </a:cubicBezTo>
                  <a:cubicBezTo>
                    <a:pt x="312" y="159"/>
                    <a:pt x="312" y="163"/>
                    <a:pt x="312" y="163"/>
                  </a:cubicBezTo>
                  <a:cubicBezTo>
                    <a:pt x="312" y="163"/>
                    <a:pt x="312" y="163"/>
                    <a:pt x="312" y="163"/>
                  </a:cubicBezTo>
                  <a:cubicBezTo>
                    <a:pt x="312" y="283"/>
                    <a:pt x="275" y="389"/>
                    <a:pt x="212" y="480"/>
                  </a:cubicBezTo>
                  <a:cubicBezTo>
                    <a:pt x="210" y="482"/>
                    <a:pt x="209" y="484"/>
                    <a:pt x="207" y="486"/>
                  </a:cubicBezTo>
                  <a:cubicBezTo>
                    <a:pt x="207" y="486"/>
                    <a:pt x="207" y="486"/>
                    <a:pt x="207" y="486"/>
                  </a:cubicBezTo>
                  <a:cubicBezTo>
                    <a:pt x="207" y="486"/>
                    <a:pt x="207" y="486"/>
                    <a:pt x="207" y="486"/>
                  </a:cubicBezTo>
                  <a:cubicBezTo>
                    <a:pt x="201" y="491"/>
                    <a:pt x="193" y="495"/>
                    <a:pt x="184" y="495"/>
                  </a:cubicBezTo>
                  <a:cubicBezTo>
                    <a:pt x="168" y="495"/>
                    <a:pt x="154" y="486"/>
                    <a:pt x="154" y="469"/>
                  </a:cubicBezTo>
                  <a:cubicBezTo>
                    <a:pt x="154" y="465"/>
                    <a:pt x="155" y="463"/>
                    <a:pt x="156" y="463"/>
                  </a:cubicBezTo>
                  <a:cubicBezTo>
                    <a:pt x="156" y="463"/>
                    <a:pt x="156" y="463"/>
                    <a:pt x="156" y="463"/>
                  </a:cubicBezTo>
                  <a:cubicBezTo>
                    <a:pt x="160" y="443"/>
                    <a:pt x="167" y="431"/>
                    <a:pt x="165" y="415"/>
                  </a:cubicBezTo>
                  <a:cubicBezTo>
                    <a:pt x="158" y="374"/>
                    <a:pt x="148" y="339"/>
                    <a:pt x="122" y="311"/>
                  </a:cubicBezTo>
                  <a:cubicBezTo>
                    <a:pt x="122" y="311"/>
                    <a:pt x="122" y="310"/>
                    <a:pt x="122" y="310"/>
                  </a:cubicBezTo>
                  <a:cubicBezTo>
                    <a:pt x="101" y="288"/>
                    <a:pt x="73" y="271"/>
                    <a:pt x="42" y="264"/>
                  </a:cubicBezTo>
                  <a:cubicBezTo>
                    <a:pt x="16" y="236"/>
                    <a:pt x="0" y="198"/>
                    <a:pt x="0" y="157"/>
                  </a:cubicBezTo>
                  <a:cubicBezTo>
                    <a:pt x="0" y="70"/>
                    <a:pt x="70" y="0"/>
                    <a:pt x="156" y="0"/>
                  </a:cubicBezTo>
                  <a:close/>
                </a:path>
              </a:pathLst>
            </a:custGeom>
            <a:solidFill>
              <a:srgbClr val="A26E06"/>
            </a:solidFill>
            <a:ln>
              <a:noFill/>
            </a:ln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30" name="Freeform 108">
              <a:extLst>
                <a:ext uri="{FF2B5EF4-FFF2-40B4-BE49-F238E27FC236}">
                  <a16:creationId xmlns:a16="http://schemas.microsoft.com/office/drawing/2014/main" id="{00000000-0008-0000-0400-00001E000000}"/>
                </a:ext>
              </a:extLst>
            </xdr:cNvPr>
            <xdr:cNvSpPr>
              <a:spLocks/>
            </xdr:cNvSpPr>
          </xdr:nvSpPr>
          <xdr:spPr bwMode="auto">
            <a:xfrm>
              <a:off x="2597150" y="412750"/>
              <a:ext cx="2244725" cy="4105275"/>
            </a:xfrm>
            <a:custGeom>
              <a:avLst/>
              <a:gdLst>
                <a:gd name="T0" fmla="*/ 298 w 596"/>
                <a:gd name="T1" fmla="*/ 1092 h 1092"/>
                <a:gd name="T2" fmla="*/ 159 w 596"/>
                <a:gd name="T3" fmla="*/ 1092 h 1092"/>
                <a:gd name="T4" fmla="*/ 21 w 596"/>
                <a:gd name="T5" fmla="*/ 513 h 1092"/>
                <a:gd name="T6" fmla="*/ 298 w 596"/>
                <a:gd name="T7" fmla="*/ 0 h 1092"/>
                <a:gd name="T8" fmla="*/ 299 w 596"/>
                <a:gd name="T9" fmla="*/ 0 h 1092"/>
                <a:gd name="T10" fmla="*/ 575 w 596"/>
                <a:gd name="T11" fmla="*/ 513 h 1092"/>
                <a:gd name="T12" fmla="*/ 437 w 596"/>
                <a:gd name="T13" fmla="*/ 1092 h 1092"/>
                <a:gd name="T14" fmla="*/ 298 w 596"/>
                <a:gd name="T15" fmla="*/ 1092 h 1092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</a:cxnLst>
              <a:rect l="0" t="0" r="r" b="b"/>
              <a:pathLst>
                <a:path w="596" h="1092">
                  <a:moveTo>
                    <a:pt x="298" y="1092"/>
                  </a:moveTo>
                  <a:cubicBezTo>
                    <a:pt x="159" y="1092"/>
                    <a:pt x="159" y="1092"/>
                    <a:pt x="159" y="1092"/>
                  </a:cubicBezTo>
                  <a:cubicBezTo>
                    <a:pt x="31" y="824"/>
                    <a:pt x="21" y="513"/>
                    <a:pt x="21" y="513"/>
                  </a:cubicBezTo>
                  <a:cubicBezTo>
                    <a:pt x="0" y="212"/>
                    <a:pt x="298" y="0"/>
                    <a:pt x="298" y="0"/>
                  </a:cubicBezTo>
                  <a:cubicBezTo>
                    <a:pt x="299" y="0"/>
                    <a:pt x="299" y="0"/>
                    <a:pt x="299" y="0"/>
                  </a:cubicBezTo>
                  <a:cubicBezTo>
                    <a:pt x="299" y="0"/>
                    <a:pt x="596" y="212"/>
                    <a:pt x="575" y="513"/>
                  </a:cubicBezTo>
                  <a:cubicBezTo>
                    <a:pt x="575" y="513"/>
                    <a:pt x="566" y="824"/>
                    <a:pt x="437" y="1092"/>
                  </a:cubicBezTo>
                  <a:lnTo>
                    <a:pt x="298" y="1092"/>
                  </a:lnTo>
                  <a:close/>
                </a:path>
              </a:pathLst>
            </a:custGeom>
            <a:solidFill>
              <a:srgbClr val="F6AC19"/>
            </a:solidFill>
            <a:ln>
              <a:noFill/>
            </a:ln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31" name="Freeform 109">
              <a:extLst>
                <a:ext uri="{FF2B5EF4-FFF2-40B4-BE49-F238E27FC236}">
                  <a16:creationId xmlns:a16="http://schemas.microsoft.com/office/drawing/2014/main" id="{00000000-0008-0000-0400-00001F000000}"/>
                </a:ext>
              </a:extLst>
            </xdr:cNvPr>
            <xdr:cNvSpPr>
              <a:spLocks/>
            </xdr:cNvSpPr>
          </xdr:nvSpPr>
          <xdr:spPr bwMode="auto">
            <a:xfrm>
              <a:off x="2728913" y="2792413"/>
              <a:ext cx="1987550" cy="647700"/>
            </a:xfrm>
            <a:custGeom>
              <a:avLst/>
              <a:gdLst>
                <a:gd name="T0" fmla="*/ 508 w 528"/>
                <a:gd name="T1" fmla="*/ 124 h 172"/>
                <a:gd name="T2" fmla="*/ 528 w 528"/>
                <a:gd name="T3" fmla="*/ 0 h 172"/>
                <a:gd name="T4" fmla="*/ 248 w 528"/>
                <a:gd name="T5" fmla="*/ 66 h 172"/>
                <a:gd name="T6" fmla="*/ 0 w 528"/>
                <a:gd name="T7" fmla="*/ 15 h 172"/>
                <a:gd name="T8" fmla="*/ 21 w 528"/>
                <a:gd name="T9" fmla="*/ 136 h 172"/>
                <a:gd name="T10" fmla="*/ 248 w 528"/>
                <a:gd name="T11" fmla="*/ 172 h 172"/>
                <a:gd name="T12" fmla="*/ 508 w 528"/>
                <a:gd name="T13" fmla="*/ 124 h 172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</a:cxnLst>
              <a:rect l="0" t="0" r="r" b="b"/>
              <a:pathLst>
                <a:path w="528" h="172">
                  <a:moveTo>
                    <a:pt x="508" y="124"/>
                  </a:moveTo>
                  <a:cubicBezTo>
                    <a:pt x="517" y="79"/>
                    <a:pt x="524" y="36"/>
                    <a:pt x="528" y="0"/>
                  </a:cubicBezTo>
                  <a:cubicBezTo>
                    <a:pt x="444" y="42"/>
                    <a:pt x="349" y="66"/>
                    <a:pt x="248" y="66"/>
                  </a:cubicBezTo>
                  <a:cubicBezTo>
                    <a:pt x="160" y="66"/>
                    <a:pt x="76" y="48"/>
                    <a:pt x="0" y="15"/>
                  </a:cubicBezTo>
                  <a:cubicBezTo>
                    <a:pt x="5" y="51"/>
                    <a:pt x="12" y="92"/>
                    <a:pt x="21" y="136"/>
                  </a:cubicBezTo>
                  <a:cubicBezTo>
                    <a:pt x="92" y="159"/>
                    <a:pt x="169" y="172"/>
                    <a:pt x="248" y="172"/>
                  </a:cubicBezTo>
                  <a:cubicBezTo>
                    <a:pt x="340" y="172"/>
                    <a:pt x="427" y="155"/>
                    <a:pt x="508" y="124"/>
                  </a:cubicBezTo>
                  <a:close/>
                </a:path>
              </a:pathLst>
            </a:custGeom>
            <a:solidFill>
              <a:srgbClr val="A26E06"/>
            </a:solidFill>
            <a:ln>
              <a:noFill/>
            </a:ln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32" name="Freeform 110">
              <a:extLst>
                <a:ext uri="{FF2B5EF4-FFF2-40B4-BE49-F238E27FC236}">
                  <a16:creationId xmlns:a16="http://schemas.microsoft.com/office/drawing/2014/main" id="{00000000-0008-0000-0400-000020000000}"/>
                </a:ext>
              </a:extLst>
            </xdr:cNvPr>
            <xdr:cNvSpPr>
              <a:spLocks/>
            </xdr:cNvSpPr>
          </xdr:nvSpPr>
          <xdr:spPr bwMode="auto">
            <a:xfrm>
              <a:off x="2668588" y="1962150"/>
              <a:ext cx="2100262" cy="530225"/>
            </a:xfrm>
            <a:custGeom>
              <a:avLst/>
              <a:gdLst>
                <a:gd name="T0" fmla="*/ 557 w 558"/>
                <a:gd name="T1" fmla="*/ 80 h 141"/>
                <a:gd name="T2" fmla="*/ 552 w 558"/>
                <a:gd name="T3" fmla="*/ 0 h 141"/>
                <a:gd name="T4" fmla="*/ 278 w 558"/>
                <a:gd name="T5" fmla="*/ 62 h 141"/>
                <a:gd name="T6" fmla="*/ 6 w 558"/>
                <a:gd name="T7" fmla="*/ 1 h 141"/>
                <a:gd name="T8" fmla="*/ 2 w 558"/>
                <a:gd name="T9" fmla="*/ 92 h 141"/>
                <a:gd name="T10" fmla="*/ 264 w 558"/>
                <a:gd name="T11" fmla="*/ 141 h 141"/>
                <a:gd name="T12" fmla="*/ 557 w 558"/>
                <a:gd name="T13" fmla="*/ 80 h 141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</a:cxnLst>
              <a:rect l="0" t="0" r="r" b="b"/>
              <a:pathLst>
                <a:path w="558" h="141">
                  <a:moveTo>
                    <a:pt x="557" y="80"/>
                  </a:moveTo>
                  <a:cubicBezTo>
                    <a:pt x="558" y="53"/>
                    <a:pt x="556" y="26"/>
                    <a:pt x="552" y="0"/>
                  </a:cubicBezTo>
                  <a:cubicBezTo>
                    <a:pt x="469" y="40"/>
                    <a:pt x="376" y="62"/>
                    <a:pt x="278" y="62"/>
                  </a:cubicBezTo>
                  <a:cubicBezTo>
                    <a:pt x="181" y="62"/>
                    <a:pt x="88" y="40"/>
                    <a:pt x="6" y="1"/>
                  </a:cubicBezTo>
                  <a:cubicBezTo>
                    <a:pt x="2" y="31"/>
                    <a:pt x="0" y="61"/>
                    <a:pt x="2" y="92"/>
                  </a:cubicBezTo>
                  <a:cubicBezTo>
                    <a:pt x="84" y="123"/>
                    <a:pt x="172" y="141"/>
                    <a:pt x="264" y="141"/>
                  </a:cubicBezTo>
                  <a:cubicBezTo>
                    <a:pt x="368" y="141"/>
                    <a:pt x="467" y="119"/>
                    <a:pt x="557" y="80"/>
                  </a:cubicBezTo>
                  <a:close/>
                </a:path>
              </a:pathLst>
            </a:custGeom>
            <a:solidFill>
              <a:srgbClr val="A26E06"/>
            </a:solidFill>
            <a:ln>
              <a:noFill/>
            </a:ln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33" name="Oval 111">
              <a:extLst>
                <a:ext uri="{FF2B5EF4-FFF2-40B4-BE49-F238E27FC236}">
                  <a16:creationId xmlns:a16="http://schemas.microsoft.com/office/drawing/2014/main" id="{00000000-0008-0000-0400-000021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3587750" y="2214563"/>
              <a:ext cx="255587" cy="255588"/>
            </a:xfrm>
            <a:prstGeom prst="ellipse">
              <a:avLst/>
            </a:prstGeom>
            <a:solidFill>
              <a:srgbClr val="B3B3B3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round/>
                  <a:headEnd/>
                  <a:tailEnd/>
                </a14:hiddenLine>
              </a:ext>
            </a:extLst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34" name="Oval 112">
              <a:extLst>
                <a:ext uri="{FF2B5EF4-FFF2-40B4-BE49-F238E27FC236}">
                  <a16:creationId xmlns:a16="http://schemas.microsoft.com/office/drawing/2014/main" id="{00000000-0008-0000-0400-000022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3587750" y="2214563"/>
              <a:ext cx="255587" cy="255588"/>
            </a:xfrm>
            <a:prstGeom prst="ellipse">
              <a:avLst/>
            </a:prstGeom>
            <a:solidFill>
              <a:srgbClr val="B3B3B3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round/>
                  <a:headEnd/>
                  <a:tailEnd/>
                </a14:hiddenLine>
              </a:ext>
            </a:extLst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35" name="Oval 113">
              <a:extLst>
                <a:ext uri="{FF2B5EF4-FFF2-40B4-BE49-F238E27FC236}">
                  <a16:creationId xmlns:a16="http://schemas.microsoft.com/office/drawing/2014/main" id="{00000000-0008-0000-0400-000023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3587750" y="2214563"/>
              <a:ext cx="255587" cy="255588"/>
            </a:xfrm>
            <a:prstGeom prst="ellipse">
              <a:avLst/>
            </a:prstGeom>
            <a:solidFill>
              <a:srgbClr val="BFBFBF"/>
            </a:solidFill>
            <a:ln>
              <a:noFill/>
            </a:ln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36" name="Oval 114">
              <a:extLst>
                <a:ext uri="{FF2B5EF4-FFF2-40B4-BE49-F238E27FC236}">
                  <a16:creationId xmlns:a16="http://schemas.microsoft.com/office/drawing/2014/main" id="{00000000-0008-0000-0400-000024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3602038" y="2635250"/>
              <a:ext cx="207962" cy="203200"/>
            </a:xfrm>
            <a:prstGeom prst="ellipse">
              <a:avLst/>
            </a:prstGeom>
            <a:solidFill>
              <a:srgbClr val="B3B3B3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round/>
                  <a:headEnd/>
                  <a:tailEnd/>
                </a14:hiddenLine>
              </a:ext>
            </a:extLst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37" name="Oval 115">
              <a:extLst>
                <a:ext uri="{FF2B5EF4-FFF2-40B4-BE49-F238E27FC236}">
                  <a16:creationId xmlns:a16="http://schemas.microsoft.com/office/drawing/2014/main" id="{00000000-0008-0000-0400-000025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3602038" y="2635250"/>
              <a:ext cx="207962" cy="203200"/>
            </a:xfrm>
            <a:prstGeom prst="ellipse">
              <a:avLst/>
            </a:prstGeom>
            <a:solidFill>
              <a:srgbClr val="B3B3B3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round/>
                  <a:headEnd/>
                  <a:tailEnd/>
                </a14:hiddenLine>
              </a:ext>
            </a:extLst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38" name="Oval 116">
              <a:extLst>
                <a:ext uri="{FF2B5EF4-FFF2-40B4-BE49-F238E27FC236}">
                  <a16:creationId xmlns:a16="http://schemas.microsoft.com/office/drawing/2014/main" id="{00000000-0008-0000-0400-000026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3602038" y="2635250"/>
              <a:ext cx="207962" cy="203200"/>
            </a:xfrm>
            <a:prstGeom prst="ellipse">
              <a:avLst/>
            </a:prstGeom>
            <a:solidFill>
              <a:srgbClr val="BFBFBF"/>
            </a:solidFill>
            <a:ln>
              <a:noFill/>
            </a:ln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39" name="Oval 117">
              <a:extLst>
                <a:ext uri="{FF2B5EF4-FFF2-40B4-BE49-F238E27FC236}">
                  <a16:creationId xmlns:a16="http://schemas.microsoft.com/office/drawing/2014/main" id="{00000000-0008-0000-0400-000027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3602038" y="2987675"/>
              <a:ext cx="207962" cy="203200"/>
            </a:xfrm>
            <a:prstGeom prst="ellipse">
              <a:avLst/>
            </a:prstGeom>
            <a:solidFill>
              <a:srgbClr val="B3B3B3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round/>
                  <a:headEnd/>
                  <a:tailEnd/>
                </a14:hiddenLine>
              </a:ext>
            </a:extLst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40" name="Oval 118">
              <a:extLst>
                <a:ext uri="{FF2B5EF4-FFF2-40B4-BE49-F238E27FC236}">
                  <a16:creationId xmlns:a16="http://schemas.microsoft.com/office/drawing/2014/main" id="{00000000-0008-0000-0400-000028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3602038" y="2987675"/>
              <a:ext cx="207962" cy="203200"/>
            </a:xfrm>
            <a:prstGeom prst="ellipse">
              <a:avLst/>
            </a:prstGeom>
            <a:solidFill>
              <a:srgbClr val="B3B3B3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round/>
                  <a:headEnd/>
                  <a:tailEnd/>
                </a14:hiddenLine>
              </a:ext>
            </a:extLst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41" name="Oval 119">
              <a:extLst>
                <a:ext uri="{FF2B5EF4-FFF2-40B4-BE49-F238E27FC236}">
                  <a16:creationId xmlns:a16="http://schemas.microsoft.com/office/drawing/2014/main" id="{00000000-0008-0000-0400-000029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3602038" y="2987675"/>
              <a:ext cx="207962" cy="203200"/>
            </a:xfrm>
            <a:prstGeom prst="ellipse">
              <a:avLst/>
            </a:prstGeom>
            <a:solidFill>
              <a:srgbClr val="BFBFBF"/>
            </a:solidFill>
            <a:ln>
              <a:noFill/>
            </a:ln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42" name="Freeform 120">
              <a:extLst>
                <a:ext uri="{FF2B5EF4-FFF2-40B4-BE49-F238E27FC236}">
                  <a16:creationId xmlns:a16="http://schemas.microsoft.com/office/drawing/2014/main" id="{00000000-0008-0000-0400-00002A000000}"/>
                </a:ext>
              </a:extLst>
            </xdr:cNvPr>
            <xdr:cNvSpPr>
              <a:spLocks/>
            </xdr:cNvSpPr>
          </xdr:nvSpPr>
          <xdr:spPr bwMode="auto">
            <a:xfrm>
              <a:off x="3568700" y="3319463"/>
              <a:ext cx="293687" cy="1863725"/>
            </a:xfrm>
            <a:custGeom>
              <a:avLst/>
              <a:gdLst>
                <a:gd name="T0" fmla="*/ 77 w 78"/>
                <a:gd name="T1" fmla="*/ 48 h 496"/>
                <a:gd name="T2" fmla="*/ 78 w 78"/>
                <a:gd name="T3" fmla="*/ 39 h 496"/>
                <a:gd name="T4" fmla="*/ 39 w 78"/>
                <a:gd name="T5" fmla="*/ 0 h 496"/>
                <a:gd name="T6" fmla="*/ 0 w 78"/>
                <a:gd name="T7" fmla="*/ 40 h 496"/>
                <a:gd name="T8" fmla="*/ 18 w 78"/>
                <a:gd name="T9" fmla="*/ 475 h 496"/>
                <a:gd name="T10" fmla="*/ 19 w 78"/>
                <a:gd name="T11" fmla="*/ 475 h 496"/>
                <a:gd name="T12" fmla="*/ 19 w 78"/>
                <a:gd name="T13" fmla="*/ 475 h 496"/>
                <a:gd name="T14" fmla="*/ 40 w 78"/>
                <a:gd name="T15" fmla="*/ 496 h 496"/>
                <a:gd name="T16" fmla="*/ 61 w 78"/>
                <a:gd name="T17" fmla="*/ 475 h 496"/>
                <a:gd name="T18" fmla="*/ 61 w 78"/>
                <a:gd name="T19" fmla="*/ 475 h 496"/>
                <a:gd name="T20" fmla="*/ 61 w 78"/>
                <a:gd name="T21" fmla="*/ 475 h 496"/>
                <a:gd name="T22" fmla="*/ 77 w 78"/>
                <a:gd name="T23" fmla="*/ 48 h 496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  <a:cxn ang="0">
                  <a:pos x="T16" y="T17"/>
                </a:cxn>
                <a:cxn ang="0">
                  <a:pos x="T18" y="T19"/>
                </a:cxn>
                <a:cxn ang="0">
                  <a:pos x="T20" y="T21"/>
                </a:cxn>
                <a:cxn ang="0">
                  <a:pos x="T22" y="T23"/>
                </a:cxn>
              </a:cxnLst>
              <a:rect l="0" t="0" r="r" b="b"/>
              <a:pathLst>
                <a:path w="78" h="496">
                  <a:moveTo>
                    <a:pt x="77" y="48"/>
                  </a:moveTo>
                  <a:cubicBezTo>
                    <a:pt x="77" y="45"/>
                    <a:pt x="78" y="42"/>
                    <a:pt x="78" y="39"/>
                  </a:cubicBezTo>
                  <a:cubicBezTo>
                    <a:pt x="78" y="18"/>
                    <a:pt x="60" y="0"/>
                    <a:pt x="39" y="0"/>
                  </a:cubicBezTo>
                  <a:cubicBezTo>
                    <a:pt x="17" y="0"/>
                    <a:pt x="0" y="18"/>
                    <a:pt x="0" y="40"/>
                  </a:cubicBezTo>
                  <a:cubicBezTo>
                    <a:pt x="18" y="475"/>
                    <a:pt x="18" y="475"/>
                    <a:pt x="18" y="475"/>
                  </a:cubicBezTo>
                  <a:cubicBezTo>
                    <a:pt x="19" y="475"/>
                    <a:pt x="19" y="475"/>
                    <a:pt x="19" y="475"/>
                  </a:cubicBezTo>
                  <a:cubicBezTo>
                    <a:pt x="19" y="475"/>
                    <a:pt x="19" y="475"/>
                    <a:pt x="19" y="475"/>
                  </a:cubicBezTo>
                  <a:cubicBezTo>
                    <a:pt x="19" y="487"/>
                    <a:pt x="29" y="496"/>
                    <a:pt x="40" y="496"/>
                  </a:cubicBezTo>
                  <a:cubicBezTo>
                    <a:pt x="52" y="496"/>
                    <a:pt x="61" y="487"/>
                    <a:pt x="61" y="475"/>
                  </a:cubicBezTo>
                  <a:cubicBezTo>
                    <a:pt x="61" y="475"/>
                    <a:pt x="61" y="475"/>
                    <a:pt x="61" y="475"/>
                  </a:cubicBezTo>
                  <a:cubicBezTo>
                    <a:pt x="61" y="475"/>
                    <a:pt x="61" y="475"/>
                    <a:pt x="61" y="475"/>
                  </a:cubicBezTo>
                  <a:lnTo>
                    <a:pt x="77" y="48"/>
                  </a:lnTo>
                  <a:close/>
                </a:path>
              </a:pathLst>
            </a:custGeom>
            <a:solidFill>
              <a:srgbClr val="A26E06"/>
            </a:solidFill>
            <a:ln>
              <a:noFill/>
            </a:ln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43" name="Oval 121">
              <a:extLst>
                <a:ext uri="{FF2B5EF4-FFF2-40B4-BE49-F238E27FC236}">
                  <a16:creationId xmlns:a16="http://schemas.microsoft.com/office/drawing/2014/main" id="{00000000-0008-0000-0400-00002B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3360738" y="1187450"/>
              <a:ext cx="735012" cy="733425"/>
            </a:xfrm>
            <a:prstGeom prst="ellipse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round/>
                  <a:headEnd/>
                  <a:tailEnd/>
                </a14:hiddenLine>
              </a:ext>
            </a:extLst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44" name="Freeform 122">
              <a:extLst>
                <a:ext uri="{FF2B5EF4-FFF2-40B4-BE49-F238E27FC236}">
                  <a16:creationId xmlns:a16="http://schemas.microsoft.com/office/drawing/2014/main" id="{00000000-0008-0000-0400-00002C000000}"/>
                </a:ext>
              </a:extLst>
            </xdr:cNvPr>
            <xdr:cNvSpPr>
              <a:spLocks noEditPoints="1"/>
            </xdr:cNvSpPr>
          </xdr:nvSpPr>
          <xdr:spPr bwMode="auto">
            <a:xfrm>
              <a:off x="3319464" y="1157290"/>
              <a:ext cx="790576" cy="790576"/>
            </a:xfrm>
            <a:custGeom>
              <a:avLst/>
              <a:gdLst>
                <a:gd name="T0" fmla="*/ 105 w 210"/>
                <a:gd name="T1" fmla="*/ 0 h 210"/>
                <a:gd name="T2" fmla="*/ 0 w 210"/>
                <a:gd name="T3" fmla="*/ 105 h 210"/>
                <a:gd name="T4" fmla="*/ 105 w 210"/>
                <a:gd name="T5" fmla="*/ 210 h 210"/>
                <a:gd name="T6" fmla="*/ 210 w 210"/>
                <a:gd name="T7" fmla="*/ 105 h 210"/>
                <a:gd name="T8" fmla="*/ 105 w 210"/>
                <a:gd name="T9" fmla="*/ 0 h 210"/>
                <a:gd name="T10" fmla="*/ 105 w 210"/>
                <a:gd name="T11" fmla="*/ 193 h 210"/>
                <a:gd name="T12" fmla="*/ 17 w 210"/>
                <a:gd name="T13" fmla="*/ 105 h 210"/>
                <a:gd name="T14" fmla="*/ 105 w 210"/>
                <a:gd name="T15" fmla="*/ 18 h 210"/>
                <a:gd name="T16" fmla="*/ 192 w 210"/>
                <a:gd name="T17" fmla="*/ 105 h 210"/>
                <a:gd name="T18" fmla="*/ 105 w 210"/>
                <a:gd name="T19" fmla="*/ 193 h 210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  <a:cxn ang="0">
                  <a:pos x="T16" y="T17"/>
                </a:cxn>
                <a:cxn ang="0">
                  <a:pos x="T18" y="T19"/>
                </a:cxn>
              </a:cxnLst>
              <a:rect l="0" t="0" r="r" b="b"/>
              <a:pathLst>
                <a:path w="210" h="210">
                  <a:moveTo>
                    <a:pt x="105" y="0"/>
                  </a:moveTo>
                  <a:cubicBezTo>
                    <a:pt x="47" y="0"/>
                    <a:pt x="0" y="47"/>
                    <a:pt x="0" y="105"/>
                  </a:cubicBezTo>
                  <a:cubicBezTo>
                    <a:pt x="0" y="163"/>
                    <a:pt x="47" y="210"/>
                    <a:pt x="105" y="210"/>
                  </a:cubicBezTo>
                  <a:cubicBezTo>
                    <a:pt x="163" y="210"/>
                    <a:pt x="210" y="163"/>
                    <a:pt x="210" y="105"/>
                  </a:cubicBezTo>
                  <a:cubicBezTo>
                    <a:pt x="210" y="47"/>
                    <a:pt x="163" y="0"/>
                    <a:pt x="105" y="0"/>
                  </a:cubicBezTo>
                  <a:close/>
                  <a:moveTo>
                    <a:pt x="105" y="193"/>
                  </a:moveTo>
                  <a:cubicBezTo>
                    <a:pt x="56" y="193"/>
                    <a:pt x="17" y="154"/>
                    <a:pt x="17" y="105"/>
                  </a:cubicBezTo>
                  <a:cubicBezTo>
                    <a:pt x="17" y="57"/>
                    <a:pt x="56" y="18"/>
                    <a:pt x="105" y="18"/>
                  </a:cubicBezTo>
                  <a:cubicBezTo>
                    <a:pt x="153" y="18"/>
                    <a:pt x="192" y="57"/>
                    <a:pt x="192" y="105"/>
                  </a:cubicBezTo>
                  <a:cubicBezTo>
                    <a:pt x="192" y="154"/>
                    <a:pt x="153" y="193"/>
                    <a:pt x="105" y="193"/>
                  </a:cubicBezTo>
                  <a:close/>
                </a:path>
              </a:pathLst>
            </a:custGeom>
            <a:solidFill>
              <a:srgbClr val="A26E06"/>
            </a:solidFill>
            <a:ln>
              <a:noFill/>
            </a:ln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</xdr:grpSp>
    </xdr:grpSp>
    <xdr:clientData/>
  </xdr:twoCellAnchor>
  <xdr:twoCellAnchor editAs="oneCell">
    <xdr:from>
      <xdr:col>1</xdr:col>
      <xdr:colOff>928687</xdr:colOff>
      <xdr:row>39</xdr:row>
      <xdr:rowOff>59531</xdr:rowOff>
    </xdr:from>
    <xdr:to>
      <xdr:col>13</xdr:col>
      <xdr:colOff>223837</xdr:colOff>
      <xdr:row>42</xdr:row>
      <xdr:rowOff>127674</xdr:rowOff>
    </xdr:to>
    <xdr:pic>
      <xdr:nvPicPr>
        <xdr:cNvPr id="53" name="Imagem 52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8687" y="7631906"/>
          <a:ext cx="10058400" cy="63964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8</xdr:row>
      <xdr:rowOff>47624</xdr:rowOff>
    </xdr:from>
    <xdr:to>
      <xdr:col>14</xdr:col>
      <xdr:colOff>761999</xdr:colOff>
      <xdr:row>8</xdr:row>
      <xdr:rowOff>47624</xdr:rowOff>
    </xdr:to>
    <xdr:cxnSp macro="">
      <xdr:nvCxnSpPr>
        <xdr:cNvPr id="55" name="Conector reto 54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CxnSpPr/>
      </xdr:nvCxnSpPr>
      <xdr:spPr>
        <a:xfrm>
          <a:off x="0" y="1714499"/>
          <a:ext cx="12311062" cy="0"/>
        </a:xfrm>
        <a:prstGeom prst="line">
          <a:avLst/>
        </a:prstGeom>
        <a:ln>
          <a:solidFill>
            <a:srgbClr val="C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82547</xdr:colOff>
      <xdr:row>0</xdr:row>
      <xdr:rowOff>72504</xdr:rowOff>
    </xdr:from>
    <xdr:to>
      <xdr:col>1</xdr:col>
      <xdr:colOff>1730372</xdr:colOff>
      <xdr:row>2</xdr:row>
      <xdr:rowOff>51319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2547" y="72504"/>
          <a:ext cx="1647825" cy="369340"/>
        </a:xfrm>
        <a:prstGeom prst="rect">
          <a:avLst/>
        </a:prstGeom>
      </xdr:spPr>
    </xdr:pic>
    <xdr:clientData/>
  </xdr:twoCellAnchor>
  <xdr:twoCellAnchor editAs="absolute">
    <xdr:from>
      <xdr:col>2</xdr:col>
      <xdr:colOff>2111</xdr:colOff>
      <xdr:row>0</xdr:row>
      <xdr:rowOff>72860</xdr:rowOff>
    </xdr:from>
    <xdr:to>
      <xdr:col>3</xdr:col>
      <xdr:colOff>579961</xdr:colOff>
      <xdr:row>2</xdr:row>
      <xdr:rowOff>50963</xdr:rowOff>
    </xdr:to>
    <xdr:pic>
      <xdr:nvPicPr>
        <xdr:cNvPr id="3" name="Imagem 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840436" y="72860"/>
          <a:ext cx="1644650" cy="368628"/>
        </a:xfrm>
        <a:prstGeom prst="rect">
          <a:avLst/>
        </a:prstGeom>
      </xdr:spPr>
    </xdr:pic>
    <xdr:clientData/>
  </xdr:twoCellAnchor>
  <xdr:twoCellAnchor editAs="absolute">
    <xdr:from>
      <xdr:col>3</xdr:col>
      <xdr:colOff>684737</xdr:colOff>
      <xdr:row>0</xdr:row>
      <xdr:rowOff>130010</xdr:rowOff>
    </xdr:from>
    <xdr:to>
      <xdr:col>5</xdr:col>
      <xdr:colOff>748237</xdr:colOff>
      <xdr:row>2</xdr:row>
      <xdr:rowOff>108113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589862" y="130010"/>
          <a:ext cx="1644650" cy="368628"/>
        </a:xfrm>
        <a:prstGeom prst="rect">
          <a:avLst/>
        </a:prstGeom>
      </xdr:spPr>
    </xdr:pic>
    <xdr:clientData/>
  </xdr:twoCellAnchor>
  <xdr:twoCellAnchor editAs="absolute">
    <xdr:from>
      <xdr:col>6</xdr:col>
      <xdr:colOff>75666</xdr:colOff>
      <xdr:row>0</xdr:row>
      <xdr:rowOff>72860</xdr:rowOff>
    </xdr:from>
    <xdr:to>
      <xdr:col>8</xdr:col>
      <xdr:colOff>139166</xdr:colOff>
      <xdr:row>2</xdr:row>
      <xdr:rowOff>50963</xdr:rowOff>
    </xdr:to>
    <xdr:pic>
      <xdr:nvPicPr>
        <xdr:cNvPr id="5" name="Imagem 4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352516" y="72860"/>
          <a:ext cx="1644650" cy="368628"/>
        </a:xfrm>
        <a:prstGeom prst="rect">
          <a:avLst/>
        </a:prstGeom>
      </xdr:spPr>
    </xdr:pic>
    <xdr:clientData/>
  </xdr:twoCellAnchor>
  <xdr:twoCellAnchor editAs="absolute">
    <xdr:from>
      <xdr:col>8</xdr:col>
      <xdr:colOff>265111</xdr:colOff>
      <xdr:row>0</xdr:row>
      <xdr:rowOff>72860</xdr:rowOff>
    </xdr:from>
    <xdr:to>
      <xdr:col>10</xdr:col>
      <xdr:colOff>328611</xdr:colOff>
      <xdr:row>2</xdr:row>
      <xdr:rowOff>50963</xdr:rowOff>
    </xdr:to>
    <xdr:pic>
      <xdr:nvPicPr>
        <xdr:cNvPr id="6" name="Imagem 5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123111" y="72860"/>
          <a:ext cx="1644650" cy="368628"/>
        </a:xfrm>
        <a:prstGeom prst="rect">
          <a:avLst/>
        </a:prstGeom>
      </xdr:spPr>
    </xdr:pic>
    <xdr:clientData/>
  </xdr:twoCellAnchor>
  <xdr:twoCellAnchor editAs="absolute">
    <xdr:from>
      <xdr:col>10</xdr:col>
      <xdr:colOff>451096</xdr:colOff>
      <xdr:row>0</xdr:row>
      <xdr:rowOff>72386</xdr:rowOff>
    </xdr:from>
    <xdr:to>
      <xdr:col>12</xdr:col>
      <xdr:colOff>518829</xdr:colOff>
      <xdr:row>2</xdr:row>
      <xdr:rowOff>51438</xdr:rowOff>
    </xdr:to>
    <xdr:pic>
      <xdr:nvPicPr>
        <xdr:cNvPr id="7" name="Imagem 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890246" y="72386"/>
          <a:ext cx="1648883" cy="369577"/>
        </a:xfrm>
        <a:prstGeom prst="rect">
          <a:avLst/>
        </a:prstGeom>
      </xdr:spPr>
    </xdr:pic>
    <xdr:clientData/>
  </xdr:twoCellAnchor>
  <xdr:twoCellAnchor editAs="absolute">
    <xdr:from>
      <xdr:col>12</xdr:col>
      <xdr:colOff>641350</xdr:colOff>
      <xdr:row>0</xdr:row>
      <xdr:rowOff>72386</xdr:rowOff>
    </xdr:from>
    <xdr:to>
      <xdr:col>14</xdr:col>
      <xdr:colOff>709083</xdr:colOff>
      <xdr:row>2</xdr:row>
      <xdr:rowOff>51438</xdr:rowOff>
    </xdr:to>
    <xdr:pic>
      <xdr:nvPicPr>
        <xdr:cNvPr id="8" name="Imagem 7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661650" y="72386"/>
          <a:ext cx="1648883" cy="369577"/>
        </a:xfrm>
        <a:prstGeom prst="rect">
          <a:avLst/>
        </a:prstGeom>
      </xdr:spPr>
    </xdr:pic>
    <xdr:clientData/>
  </xdr:twoCellAnchor>
  <xdr:twoCellAnchor editAs="absolute">
    <xdr:from>
      <xdr:col>3</xdr:col>
      <xdr:colOff>671549</xdr:colOff>
      <xdr:row>2</xdr:row>
      <xdr:rowOff>37256</xdr:rowOff>
    </xdr:from>
    <xdr:to>
      <xdr:col>5</xdr:col>
      <xdr:colOff>739199</xdr:colOff>
      <xdr:row>3</xdr:row>
      <xdr:rowOff>2381</xdr:rowOff>
    </xdr:to>
    <xdr:grpSp>
      <xdr:nvGrpSpPr>
        <xdr:cNvPr id="9" name="Agrupar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pSpPr/>
      </xdr:nvGrpSpPr>
      <xdr:grpSpPr>
        <a:xfrm>
          <a:off x="3576674" y="427781"/>
          <a:ext cx="1648800" cy="108000"/>
          <a:chOff x="52424" y="399206"/>
          <a:chExt cx="1648800" cy="108000"/>
        </a:xfrm>
      </xdr:grpSpPr>
      <xdr:sp macro="" textlink="">
        <xdr:nvSpPr>
          <xdr:cNvPr id="10" name="Retângulo 9">
            <a:extLst>
              <a:ext uri="{FF2B5EF4-FFF2-40B4-BE49-F238E27FC236}">
                <a16:creationId xmlns:a16="http://schemas.microsoft.com/office/drawing/2014/main" id="{00000000-0008-0000-0500-00000A000000}"/>
              </a:ext>
            </a:extLst>
          </xdr:cNvPr>
          <xdr:cNvSpPr/>
        </xdr:nvSpPr>
        <xdr:spPr>
          <a:xfrm rot="5400000">
            <a:off x="858824" y="-337477"/>
            <a:ext cx="36000" cy="1648800"/>
          </a:xfrm>
          <a:prstGeom prst="rect">
            <a:avLst/>
          </a:prstGeom>
          <a:solidFill>
            <a:schemeClr val="bg1">
              <a:lumMod val="6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1" name="Triângulo isósceles 10">
            <a:extLst>
              <a:ext uri="{FF2B5EF4-FFF2-40B4-BE49-F238E27FC236}">
                <a16:creationId xmlns:a16="http://schemas.microsoft.com/office/drawing/2014/main" id="{00000000-0008-0000-0500-00000B000000}"/>
              </a:ext>
            </a:extLst>
          </xdr:cNvPr>
          <xdr:cNvSpPr/>
        </xdr:nvSpPr>
        <xdr:spPr>
          <a:xfrm>
            <a:off x="766021" y="399206"/>
            <a:ext cx="144000" cy="108000"/>
          </a:xfrm>
          <a:prstGeom prst="triangle">
            <a:avLst/>
          </a:prstGeom>
          <a:solidFill>
            <a:schemeClr val="bg1">
              <a:lumMod val="6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</xdr:grpSp>
    <xdr:clientData/>
  </xdr:twoCellAnchor>
  <xdr:twoCellAnchor>
    <xdr:from>
      <xdr:col>0</xdr:col>
      <xdr:colOff>0</xdr:colOff>
      <xdr:row>6</xdr:row>
      <xdr:rowOff>59530</xdr:rowOff>
    </xdr:from>
    <xdr:to>
      <xdr:col>15</xdr:col>
      <xdr:colOff>0</xdr:colOff>
      <xdr:row>25</xdr:row>
      <xdr:rowOff>190499</xdr:rowOff>
    </xdr:to>
    <xdr:grpSp>
      <xdr:nvGrpSpPr>
        <xdr:cNvPr id="41" name="Agrupar 40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000000-0008-0000-0500-000029000000}"/>
            </a:ext>
          </a:extLst>
        </xdr:cNvPr>
        <xdr:cNvGrpSpPr/>
      </xdr:nvGrpSpPr>
      <xdr:grpSpPr>
        <a:xfrm>
          <a:off x="0" y="1307305"/>
          <a:ext cx="12392025" cy="3750469"/>
          <a:chOff x="0" y="937485"/>
          <a:chExt cx="12334875" cy="3938239"/>
        </a:xfrm>
      </xdr:grpSpPr>
      <xdr:sp macro="" textlink="">
        <xdr:nvSpPr>
          <xdr:cNvPr id="12" name="Retângulo 11">
            <a:extLst>
              <a:ext uri="{FF2B5EF4-FFF2-40B4-BE49-F238E27FC236}">
                <a16:creationId xmlns:a16="http://schemas.microsoft.com/office/drawing/2014/main" id="{00000000-0008-0000-0500-00000C000000}"/>
              </a:ext>
            </a:extLst>
          </xdr:cNvPr>
          <xdr:cNvSpPr/>
        </xdr:nvSpPr>
        <xdr:spPr>
          <a:xfrm>
            <a:off x="0" y="937485"/>
            <a:ext cx="12334875" cy="3938239"/>
          </a:xfrm>
          <a:prstGeom prst="rect">
            <a:avLst/>
          </a:prstGeom>
          <a:gradFill flip="none" rotWithShape="1">
            <a:gsLst>
              <a:gs pos="11000">
                <a:schemeClr val="bg1">
                  <a:alpha val="68000"/>
                </a:schemeClr>
              </a:gs>
              <a:gs pos="52000">
                <a:srgbClr val="FFFFFF">
                  <a:shade val="100000"/>
                  <a:satMod val="115000"/>
                </a:srgbClr>
              </a:gs>
            </a:gsLst>
            <a:lin ang="5400000" scaled="0"/>
            <a:tileRect/>
          </a:gra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pic>
        <xdr:nvPicPr>
          <xdr:cNvPr id="13" name="Imagem 12">
            <a:extLst>
              <a:ext uri="{FF2B5EF4-FFF2-40B4-BE49-F238E27FC236}">
                <a16:creationId xmlns:a16="http://schemas.microsoft.com/office/drawing/2014/main" id="{00000000-0008-0000-0500-00000D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5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b="44631"/>
          <a:stretch/>
        </xdr:blipFill>
        <xdr:spPr>
          <a:xfrm>
            <a:off x="0" y="1028250"/>
            <a:ext cx="12334875" cy="3834972"/>
          </a:xfrm>
          <a:prstGeom prst="rect">
            <a:avLst/>
          </a:prstGeom>
        </xdr:spPr>
      </xdr:pic>
      <xdr:grpSp>
        <xdr:nvGrpSpPr>
          <xdr:cNvPr id="14" name="Group 13">
            <a:extLst>
              <a:ext uri="{FF2B5EF4-FFF2-40B4-BE49-F238E27FC236}">
                <a16:creationId xmlns:a16="http://schemas.microsoft.com/office/drawing/2014/main" id="{00000000-0008-0000-0500-00000E000000}"/>
              </a:ext>
            </a:extLst>
          </xdr:cNvPr>
          <xdr:cNvGrpSpPr/>
        </xdr:nvGrpSpPr>
        <xdr:grpSpPr>
          <a:xfrm>
            <a:off x="654845" y="2333625"/>
            <a:ext cx="892896" cy="2003621"/>
            <a:chOff x="2284413" y="412751"/>
            <a:chExt cx="2824162" cy="6337300"/>
          </a:xfrm>
        </xdr:grpSpPr>
        <xdr:grpSp>
          <xdr:nvGrpSpPr>
            <xdr:cNvPr id="15" name="Group 14">
              <a:extLst>
                <a:ext uri="{FF2B5EF4-FFF2-40B4-BE49-F238E27FC236}">
                  <a16:creationId xmlns:a16="http://schemas.microsoft.com/office/drawing/2014/main" id="{00000000-0008-0000-0500-00000F000000}"/>
                </a:ext>
              </a:extLst>
            </xdr:cNvPr>
            <xdr:cNvGrpSpPr/>
          </xdr:nvGrpSpPr>
          <xdr:grpSpPr>
            <a:xfrm>
              <a:off x="2971800" y="4267201"/>
              <a:ext cx="1501776" cy="2482850"/>
              <a:chOff x="6661150" y="2820988"/>
              <a:chExt cx="1501776" cy="2482850"/>
            </a:xfrm>
          </xdr:grpSpPr>
          <xdr:sp macro="" textlink="">
            <xdr:nvSpPr>
              <xdr:cNvPr id="38" name="Freeform 133">
                <a:extLst>
                  <a:ext uri="{FF2B5EF4-FFF2-40B4-BE49-F238E27FC236}">
                    <a16:creationId xmlns:a16="http://schemas.microsoft.com/office/drawing/2014/main" id="{00000000-0008-0000-0500-000026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6661150" y="2820988"/>
                <a:ext cx="1501776" cy="2482850"/>
              </a:xfrm>
              <a:custGeom>
                <a:avLst/>
                <a:gdLst>
                  <a:gd name="T0" fmla="*/ 2 w 397"/>
                  <a:gd name="T1" fmla="*/ 268 h 659"/>
                  <a:gd name="T2" fmla="*/ 0 w 397"/>
                  <a:gd name="T3" fmla="*/ 268 h 659"/>
                  <a:gd name="T4" fmla="*/ 0 w 397"/>
                  <a:gd name="T5" fmla="*/ 268 h 659"/>
                  <a:gd name="T6" fmla="*/ 3 w 397"/>
                  <a:gd name="T7" fmla="*/ 271 h 659"/>
                  <a:gd name="T8" fmla="*/ 4 w 397"/>
                  <a:gd name="T9" fmla="*/ 282 h 659"/>
                  <a:gd name="T10" fmla="*/ 5 w 397"/>
                  <a:gd name="T11" fmla="*/ 284 h 659"/>
                  <a:gd name="T12" fmla="*/ 48 w 397"/>
                  <a:gd name="T13" fmla="*/ 418 h 659"/>
                  <a:gd name="T14" fmla="*/ 92 w 397"/>
                  <a:gd name="T15" fmla="*/ 290 h 659"/>
                  <a:gd name="T16" fmla="*/ 172 w 397"/>
                  <a:gd name="T17" fmla="*/ 441 h 659"/>
                  <a:gd name="T18" fmla="*/ 145 w 397"/>
                  <a:gd name="T19" fmla="*/ 564 h 659"/>
                  <a:gd name="T20" fmla="*/ 201 w 397"/>
                  <a:gd name="T21" fmla="*/ 659 h 659"/>
                  <a:gd name="T22" fmla="*/ 172 w 397"/>
                  <a:gd name="T23" fmla="*/ 604 h 659"/>
                  <a:gd name="T24" fmla="*/ 182 w 397"/>
                  <a:gd name="T25" fmla="*/ 528 h 659"/>
                  <a:gd name="T26" fmla="*/ 229 w 397"/>
                  <a:gd name="T27" fmla="*/ 462 h 659"/>
                  <a:gd name="T28" fmla="*/ 272 w 397"/>
                  <a:gd name="T29" fmla="*/ 386 h 659"/>
                  <a:gd name="T30" fmla="*/ 280 w 397"/>
                  <a:gd name="T31" fmla="*/ 362 h 659"/>
                  <a:gd name="T32" fmla="*/ 307 w 397"/>
                  <a:gd name="T33" fmla="*/ 484 h 659"/>
                  <a:gd name="T34" fmla="*/ 325 w 397"/>
                  <a:gd name="T35" fmla="*/ 406 h 659"/>
                  <a:gd name="T36" fmla="*/ 370 w 397"/>
                  <a:gd name="T37" fmla="*/ 198 h 659"/>
                  <a:gd name="T38" fmla="*/ 189 w 397"/>
                  <a:gd name="T39" fmla="*/ 0 h 659"/>
                  <a:gd name="T40" fmla="*/ 3 w 397"/>
                  <a:gd name="T41" fmla="*/ 254 h 659"/>
                  <a:gd name="T42" fmla="*/ 2 w 397"/>
                  <a:gd name="T43" fmla="*/ 268 h 659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</a:cxnLst>
                <a:rect l="0" t="0" r="r" b="b"/>
                <a:pathLst>
                  <a:path w="397" h="659">
                    <a:moveTo>
                      <a:pt x="2" y="268"/>
                    </a:moveTo>
                    <a:cubicBezTo>
                      <a:pt x="2" y="267"/>
                      <a:pt x="0" y="264"/>
                      <a:pt x="0" y="268"/>
                    </a:cubicBezTo>
                    <a:cubicBezTo>
                      <a:pt x="0" y="268"/>
                      <a:pt x="0" y="268"/>
                      <a:pt x="0" y="268"/>
                    </a:cubicBezTo>
                    <a:cubicBezTo>
                      <a:pt x="0" y="269"/>
                      <a:pt x="2" y="270"/>
                      <a:pt x="3" y="271"/>
                    </a:cubicBezTo>
                    <a:cubicBezTo>
                      <a:pt x="3" y="275"/>
                      <a:pt x="4" y="278"/>
                      <a:pt x="4" y="282"/>
                    </a:cubicBezTo>
                    <a:cubicBezTo>
                      <a:pt x="5" y="283"/>
                      <a:pt x="5" y="283"/>
                      <a:pt x="5" y="284"/>
                    </a:cubicBezTo>
                    <a:cubicBezTo>
                      <a:pt x="10" y="335"/>
                      <a:pt x="25" y="381"/>
                      <a:pt x="48" y="418"/>
                    </a:cubicBezTo>
                    <a:cubicBezTo>
                      <a:pt x="23" y="377"/>
                      <a:pt x="37" y="299"/>
                      <a:pt x="92" y="290"/>
                    </a:cubicBezTo>
                    <a:cubicBezTo>
                      <a:pt x="158" y="280"/>
                      <a:pt x="169" y="399"/>
                      <a:pt x="172" y="441"/>
                    </a:cubicBezTo>
                    <a:cubicBezTo>
                      <a:pt x="174" y="484"/>
                      <a:pt x="145" y="521"/>
                      <a:pt x="145" y="564"/>
                    </a:cubicBezTo>
                    <a:cubicBezTo>
                      <a:pt x="145" y="613"/>
                      <a:pt x="170" y="653"/>
                      <a:pt x="201" y="659"/>
                    </a:cubicBezTo>
                    <a:cubicBezTo>
                      <a:pt x="187" y="656"/>
                      <a:pt x="174" y="616"/>
                      <a:pt x="172" y="604"/>
                    </a:cubicBezTo>
                    <a:cubicBezTo>
                      <a:pt x="168" y="580"/>
                      <a:pt x="175" y="551"/>
                      <a:pt x="182" y="528"/>
                    </a:cubicBezTo>
                    <a:cubicBezTo>
                      <a:pt x="190" y="501"/>
                      <a:pt x="211" y="483"/>
                      <a:pt x="229" y="462"/>
                    </a:cubicBezTo>
                    <a:cubicBezTo>
                      <a:pt x="247" y="440"/>
                      <a:pt x="262" y="414"/>
                      <a:pt x="272" y="386"/>
                    </a:cubicBezTo>
                    <a:cubicBezTo>
                      <a:pt x="275" y="378"/>
                      <a:pt x="278" y="370"/>
                      <a:pt x="280" y="362"/>
                    </a:cubicBezTo>
                    <a:cubicBezTo>
                      <a:pt x="284" y="420"/>
                      <a:pt x="307" y="484"/>
                      <a:pt x="307" y="484"/>
                    </a:cubicBezTo>
                    <a:cubicBezTo>
                      <a:pt x="299" y="437"/>
                      <a:pt x="325" y="406"/>
                      <a:pt x="325" y="406"/>
                    </a:cubicBezTo>
                    <a:cubicBezTo>
                      <a:pt x="397" y="291"/>
                      <a:pt x="370" y="198"/>
                      <a:pt x="370" y="198"/>
                    </a:cubicBezTo>
                    <a:cubicBezTo>
                      <a:pt x="351" y="85"/>
                      <a:pt x="277" y="0"/>
                      <a:pt x="189" y="0"/>
                    </a:cubicBezTo>
                    <a:cubicBezTo>
                      <a:pt x="87" y="0"/>
                      <a:pt x="3" y="114"/>
                      <a:pt x="3" y="254"/>
                    </a:cubicBezTo>
                    <a:cubicBezTo>
                      <a:pt x="3" y="258"/>
                      <a:pt x="2" y="263"/>
                      <a:pt x="2" y="268"/>
                    </a:cubicBezTo>
                    <a:close/>
                  </a:path>
                </a:pathLst>
              </a:custGeom>
              <a:solidFill>
                <a:srgbClr val="F15A24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39" name="Freeform 134">
                <a:extLst>
                  <a:ext uri="{FF2B5EF4-FFF2-40B4-BE49-F238E27FC236}">
                    <a16:creationId xmlns:a16="http://schemas.microsoft.com/office/drawing/2014/main" id="{00000000-0008-0000-0500-000027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6794500" y="2892426"/>
                <a:ext cx="1223963" cy="1563688"/>
              </a:xfrm>
              <a:custGeom>
                <a:avLst/>
                <a:gdLst>
                  <a:gd name="T0" fmla="*/ 154 w 324"/>
                  <a:gd name="T1" fmla="*/ 0 h 415"/>
                  <a:gd name="T2" fmla="*/ 304 w 324"/>
                  <a:gd name="T3" fmla="*/ 172 h 415"/>
                  <a:gd name="T4" fmla="*/ 305 w 324"/>
                  <a:gd name="T5" fmla="*/ 174 h 415"/>
                  <a:gd name="T6" fmla="*/ 305 w 324"/>
                  <a:gd name="T7" fmla="*/ 176 h 415"/>
                  <a:gd name="T8" fmla="*/ 276 w 324"/>
                  <a:gd name="T9" fmla="*/ 338 h 415"/>
                  <a:gd name="T10" fmla="*/ 255 w 324"/>
                  <a:gd name="T11" fmla="*/ 261 h 415"/>
                  <a:gd name="T12" fmla="*/ 230 w 324"/>
                  <a:gd name="T13" fmla="*/ 302 h 415"/>
                  <a:gd name="T14" fmla="*/ 170 w 324"/>
                  <a:gd name="T15" fmla="*/ 412 h 415"/>
                  <a:gd name="T16" fmla="*/ 167 w 324"/>
                  <a:gd name="T17" fmla="*/ 415 h 415"/>
                  <a:gd name="T18" fmla="*/ 167 w 324"/>
                  <a:gd name="T19" fmla="*/ 409 h 415"/>
                  <a:gd name="T20" fmla="*/ 65 w 324"/>
                  <a:gd name="T21" fmla="*/ 228 h 415"/>
                  <a:gd name="T22" fmla="*/ 52 w 324"/>
                  <a:gd name="T23" fmla="*/ 229 h 415"/>
                  <a:gd name="T24" fmla="*/ 2 w 324"/>
                  <a:gd name="T25" fmla="*/ 256 h 415"/>
                  <a:gd name="T26" fmla="*/ 1 w 324"/>
                  <a:gd name="T27" fmla="*/ 251 h 415"/>
                  <a:gd name="T28" fmla="*/ 1 w 324"/>
                  <a:gd name="T29" fmla="*/ 249 h 415"/>
                  <a:gd name="T30" fmla="*/ 0 w 324"/>
                  <a:gd name="T31" fmla="*/ 239 h 415"/>
                  <a:gd name="T32" fmla="*/ 0 w 324"/>
                  <a:gd name="T33" fmla="*/ 236 h 415"/>
                  <a:gd name="T34" fmla="*/ 0 w 324"/>
                  <a:gd name="T35" fmla="*/ 223 h 415"/>
                  <a:gd name="T36" fmla="*/ 154 w 324"/>
                  <a:gd name="T37" fmla="*/ 0 h 415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</a:cxnLst>
                <a:rect l="0" t="0" r="r" b="b"/>
                <a:pathLst>
                  <a:path w="324" h="415">
                    <a:moveTo>
                      <a:pt x="154" y="0"/>
                    </a:moveTo>
                    <a:cubicBezTo>
                      <a:pt x="225" y="0"/>
                      <a:pt x="288" y="73"/>
                      <a:pt x="304" y="172"/>
                    </a:cubicBezTo>
                    <a:cubicBezTo>
                      <a:pt x="305" y="174"/>
                      <a:pt x="305" y="174"/>
                      <a:pt x="305" y="174"/>
                    </a:cubicBezTo>
                    <a:cubicBezTo>
                      <a:pt x="305" y="176"/>
                      <a:pt x="305" y="176"/>
                      <a:pt x="305" y="176"/>
                    </a:cubicBezTo>
                    <a:cubicBezTo>
                      <a:pt x="306" y="179"/>
                      <a:pt x="324" y="248"/>
                      <a:pt x="276" y="338"/>
                    </a:cubicBezTo>
                    <a:cubicBezTo>
                      <a:pt x="276" y="335"/>
                      <a:pt x="256" y="263"/>
                      <a:pt x="255" y="261"/>
                    </a:cubicBezTo>
                    <a:cubicBezTo>
                      <a:pt x="256" y="270"/>
                      <a:pt x="235" y="292"/>
                      <a:pt x="230" y="302"/>
                    </a:cubicBezTo>
                    <a:cubicBezTo>
                      <a:pt x="209" y="338"/>
                      <a:pt x="198" y="379"/>
                      <a:pt x="170" y="412"/>
                    </a:cubicBezTo>
                    <a:cubicBezTo>
                      <a:pt x="169" y="413"/>
                      <a:pt x="168" y="414"/>
                      <a:pt x="167" y="415"/>
                    </a:cubicBezTo>
                    <a:cubicBezTo>
                      <a:pt x="167" y="413"/>
                      <a:pt x="167" y="411"/>
                      <a:pt x="167" y="409"/>
                    </a:cubicBezTo>
                    <a:cubicBezTo>
                      <a:pt x="159" y="260"/>
                      <a:pt x="107" y="228"/>
                      <a:pt x="65" y="228"/>
                    </a:cubicBezTo>
                    <a:cubicBezTo>
                      <a:pt x="61" y="228"/>
                      <a:pt x="57" y="229"/>
                      <a:pt x="52" y="229"/>
                    </a:cubicBezTo>
                    <a:cubicBezTo>
                      <a:pt x="33" y="232"/>
                      <a:pt x="15" y="242"/>
                      <a:pt x="2" y="256"/>
                    </a:cubicBezTo>
                    <a:cubicBezTo>
                      <a:pt x="2" y="254"/>
                      <a:pt x="1" y="253"/>
                      <a:pt x="1" y="251"/>
                    </a:cubicBezTo>
                    <a:cubicBezTo>
                      <a:pt x="1" y="249"/>
                      <a:pt x="1" y="249"/>
                      <a:pt x="1" y="249"/>
                    </a:cubicBezTo>
                    <a:cubicBezTo>
                      <a:pt x="1" y="246"/>
                      <a:pt x="1" y="242"/>
                      <a:pt x="0" y="239"/>
                    </a:cubicBezTo>
                    <a:cubicBezTo>
                      <a:pt x="0" y="239"/>
                      <a:pt x="0" y="236"/>
                      <a:pt x="0" y="236"/>
                    </a:cubicBezTo>
                    <a:cubicBezTo>
                      <a:pt x="0" y="231"/>
                      <a:pt x="0" y="227"/>
                      <a:pt x="0" y="223"/>
                    </a:cubicBezTo>
                    <a:cubicBezTo>
                      <a:pt x="0" y="100"/>
                      <a:pt x="69" y="0"/>
                      <a:pt x="154" y="0"/>
                    </a:cubicBezTo>
                    <a:close/>
                  </a:path>
                </a:pathLst>
              </a:custGeom>
              <a:solidFill>
                <a:srgbClr val="F7931E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40" name="Freeform 135">
                <a:extLst>
                  <a:ext uri="{FF2B5EF4-FFF2-40B4-BE49-F238E27FC236}">
                    <a16:creationId xmlns:a16="http://schemas.microsoft.com/office/drawing/2014/main" id="{00000000-0008-0000-0500-000028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6994525" y="2979738"/>
                <a:ext cx="801688" cy="1130300"/>
              </a:xfrm>
              <a:custGeom>
                <a:avLst/>
                <a:gdLst>
                  <a:gd name="T0" fmla="*/ 43 w 212"/>
                  <a:gd name="T1" fmla="*/ 142 h 300"/>
                  <a:gd name="T2" fmla="*/ 34 w 212"/>
                  <a:gd name="T3" fmla="*/ 142 h 300"/>
                  <a:gd name="T4" fmla="*/ 1 w 212"/>
                  <a:gd name="T5" fmla="*/ 159 h 300"/>
                  <a:gd name="T6" fmla="*/ 1 w 212"/>
                  <a:gd name="T7" fmla="*/ 156 h 300"/>
                  <a:gd name="T8" fmla="*/ 1 w 212"/>
                  <a:gd name="T9" fmla="*/ 155 h 300"/>
                  <a:gd name="T10" fmla="*/ 0 w 212"/>
                  <a:gd name="T11" fmla="*/ 148 h 300"/>
                  <a:gd name="T12" fmla="*/ 0 w 212"/>
                  <a:gd name="T13" fmla="*/ 146 h 300"/>
                  <a:gd name="T14" fmla="*/ 0 w 212"/>
                  <a:gd name="T15" fmla="*/ 139 h 300"/>
                  <a:gd name="T16" fmla="*/ 101 w 212"/>
                  <a:gd name="T17" fmla="*/ 0 h 300"/>
                  <a:gd name="T18" fmla="*/ 199 w 212"/>
                  <a:gd name="T19" fmla="*/ 107 h 300"/>
                  <a:gd name="T20" fmla="*/ 200 w 212"/>
                  <a:gd name="T21" fmla="*/ 108 h 300"/>
                  <a:gd name="T22" fmla="*/ 200 w 212"/>
                  <a:gd name="T23" fmla="*/ 109 h 300"/>
                  <a:gd name="T24" fmla="*/ 181 w 212"/>
                  <a:gd name="T25" fmla="*/ 210 h 300"/>
                  <a:gd name="T26" fmla="*/ 167 w 212"/>
                  <a:gd name="T27" fmla="*/ 162 h 300"/>
                  <a:gd name="T28" fmla="*/ 150 w 212"/>
                  <a:gd name="T29" fmla="*/ 187 h 300"/>
                  <a:gd name="T30" fmla="*/ 121 w 212"/>
                  <a:gd name="T31" fmla="*/ 300 h 300"/>
                  <a:gd name="T32" fmla="*/ 43 w 212"/>
                  <a:gd name="T33" fmla="*/ 142 h 30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</a:cxnLst>
                <a:rect l="0" t="0" r="r" b="b"/>
                <a:pathLst>
                  <a:path w="212" h="300">
                    <a:moveTo>
                      <a:pt x="43" y="142"/>
                    </a:moveTo>
                    <a:cubicBezTo>
                      <a:pt x="40" y="142"/>
                      <a:pt x="37" y="142"/>
                      <a:pt x="34" y="142"/>
                    </a:cubicBezTo>
                    <a:cubicBezTo>
                      <a:pt x="21" y="144"/>
                      <a:pt x="10" y="150"/>
                      <a:pt x="1" y="159"/>
                    </a:cubicBezTo>
                    <a:cubicBezTo>
                      <a:pt x="1" y="158"/>
                      <a:pt x="1" y="157"/>
                      <a:pt x="1" y="156"/>
                    </a:cubicBezTo>
                    <a:cubicBezTo>
                      <a:pt x="1" y="155"/>
                      <a:pt x="1" y="155"/>
                      <a:pt x="1" y="155"/>
                    </a:cubicBezTo>
                    <a:cubicBezTo>
                      <a:pt x="0" y="152"/>
                      <a:pt x="0" y="150"/>
                      <a:pt x="0" y="148"/>
                    </a:cubicBezTo>
                    <a:cubicBezTo>
                      <a:pt x="0" y="146"/>
                      <a:pt x="0" y="146"/>
                      <a:pt x="0" y="146"/>
                    </a:cubicBezTo>
                    <a:cubicBezTo>
                      <a:pt x="0" y="143"/>
                      <a:pt x="0" y="141"/>
                      <a:pt x="0" y="139"/>
                    </a:cubicBezTo>
                    <a:cubicBezTo>
                      <a:pt x="0" y="62"/>
                      <a:pt x="45" y="0"/>
                      <a:pt x="101" y="0"/>
                    </a:cubicBezTo>
                    <a:cubicBezTo>
                      <a:pt x="147" y="0"/>
                      <a:pt x="189" y="45"/>
                      <a:pt x="199" y="107"/>
                    </a:cubicBezTo>
                    <a:cubicBezTo>
                      <a:pt x="200" y="108"/>
                      <a:pt x="200" y="108"/>
                      <a:pt x="200" y="108"/>
                    </a:cubicBezTo>
                    <a:cubicBezTo>
                      <a:pt x="200" y="109"/>
                      <a:pt x="200" y="109"/>
                      <a:pt x="200" y="109"/>
                    </a:cubicBezTo>
                    <a:cubicBezTo>
                      <a:pt x="201" y="111"/>
                      <a:pt x="212" y="154"/>
                      <a:pt x="181" y="210"/>
                    </a:cubicBezTo>
                    <a:cubicBezTo>
                      <a:pt x="181" y="208"/>
                      <a:pt x="167" y="164"/>
                      <a:pt x="167" y="162"/>
                    </a:cubicBezTo>
                    <a:cubicBezTo>
                      <a:pt x="168" y="168"/>
                      <a:pt x="154" y="181"/>
                      <a:pt x="150" y="187"/>
                    </a:cubicBezTo>
                    <a:cubicBezTo>
                      <a:pt x="137" y="210"/>
                      <a:pt x="126" y="275"/>
                      <a:pt x="121" y="300"/>
                    </a:cubicBezTo>
                    <a:cubicBezTo>
                      <a:pt x="121" y="300"/>
                      <a:pt x="94" y="134"/>
                      <a:pt x="43" y="142"/>
                    </a:cubicBezTo>
                    <a:close/>
                  </a:path>
                </a:pathLst>
              </a:custGeom>
              <a:solidFill>
                <a:srgbClr val="FBB03B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</xdr:grpSp>
        <xdr:grpSp>
          <xdr:nvGrpSpPr>
            <xdr:cNvPr id="16" name="Group 15">
              <a:extLst>
                <a:ext uri="{FF2B5EF4-FFF2-40B4-BE49-F238E27FC236}">
                  <a16:creationId xmlns:a16="http://schemas.microsoft.com/office/drawing/2014/main" id="{00000000-0008-0000-0500-000010000000}"/>
                </a:ext>
              </a:extLst>
            </xdr:cNvPr>
            <xdr:cNvGrpSpPr/>
          </xdr:nvGrpSpPr>
          <xdr:grpSpPr>
            <a:xfrm>
              <a:off x="2284413" y="412751"/>
              <a:ext cx="2824162" cy="4770437"/>
              <a:chOff x="2284413" y="412751"/>
              <a:chExt cx="2824162" cy="4770437"/>
            </a:xfrm>
          </xdr:grpSpPr>
          <xdr:sp macro="" textlink="">
            <xdr:nvSpPr>
              <xdr:cNvPr id="17" name="Freeform 102">
                <a:extLst>
                  <a:ext uri="{FF2B5EF4-FFF2-40B4-BE49-F238E27FC236}">
                    <a16:creationId xmlns:a16="http://schemas.microsoft.com/office/drawing/2014/main" id="{00000000-0008-0000-0500-000011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284413" y="3319463"/>
                <a:ext cx="1177925" cy="1860550"/>
              </a:xfrm>
              <a:custGeom>
                <a:avLst/>
                <a:gdLst>
                  <a:gd name="T0" fmla="*/ 156 w 313"/>
                  <a:gd name="T1" fmla="*/ 0 h 495"/>
                  <a:gd name="T2" fmla="*/ 0 w 313"/>
                  <a:gd name="T3" fmla="*/ 159 h 495"/>
                  <a:gd name="T4" fmla="*/ 0 w 313"/>
                  <a:gd name="T5" fmla="*/ 163 h 495"/>
                  <a:gd name="T6" fmla="*/ 0 w 313"/>
                  <a:gd name="T7" fmla="*/ 163 h 495"/>
                  <a:gd name="T8" fmla="*/ 101 w 313"/>
                  <a:gd name="T9" fmla="*/ 480 h 495"/>
                  <a:gd name="T10" fmla="*/ 106 w 313"/>
                  <a:gd name="T11" fmla="*/ 486 h 495"/>
                  <a:gd name="T12" fmla="*/ 106 w 313"/>
                  <a:gd name="T13" fmla="*/ 486 h 495"/>
                  <a:gd name="T14" fmla="*/ 106 w 313"/>
                  <a:gd name="T15" fmla="*/ 486 h 495"/>
                  <a:gd name="T16" fmla="*/ 128 w 313"/>
                  <a:gd name="T17" fmla="*/ 495 h 495"/>
                  <a:gd name="T18" fmla="*/ 158 w 313"/>
                  <a:gd name="T19" fmla="*/ 469 h 495"/>
                  <a:gd name="T20" fmla="*/ 156 w 313"/>
                  <a:gd name="T21" fmla="*/ 463 h 495"/>
                  <a:gd name="T22" fmla="*/ 156 w 313"/>
                  <a:gd name="T23" fmla="*/ 463 h 495"/>
                  <a:gd name="T24" fmla="*/ 148 w 313"/>
                  <a:gd name="T25" fmla="*/ 415 h 495"/>
                  <a:gd name="T26" fmla="*/ 191 w 313"/>
                  <a:gd name="T27" fmla="*/ 311 h 495"/>
                  <a:gd name="T28" fmla="*/ 191 w 313"/>
                  <a:gd name="T29" fmla="*/ 310 h 495"/>
                  <a:gd name="T30" fmla="*/ 270 w 313"/>
                  <a:gd name="T31" fmla="*/ 264 h 495"/>
                  <a:gd name="T32" fmla="*/ 313 w 313"/>
                  <a:gd name="T33" fmla="*/ 157 h 495"/>
                  <a:gd name="T34" fmla="*/ 156 w 313"/>
                  <a:gd name="T35" fmla="*/ 0 h 495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</a:cxnLst>
                <a:rect l="0" t="0" r="r" b="b"/>
                <a:pathLst>
                  <a:path w="313" h="495">
                    <a:moveTo>
                      <a:pt x="156" y="0"/>
                    </a:moveTo>
                    <a:cubicBezTo>
                      <a:pt x="70" y="0"/>
                      <a:pt x="0" y="72"/>
                      <a:pt x="0" y="159"/>
                    </a:cubicBezTo>
                    <a:cubicBezTo>
                      <a:pt x="0" y="159"/>
                      <a:pt x="0" y="163"/>
                      <a:pt x="0" y="163"/>
                    </a:cubicBezTo>
                    <a:cubicBezTo>
                      <a:pt x="0" y="163"/>
                      <a:pt x="0" y="163"/>
                      <a:pt x="0" y="163"/>
                    </a:cubicBezTo>
                    <a:cubicBezTo>
                      <a:pt x="0" y="283"/>
                      <a:pt x="38" y="389"/>
                      <a:pt x="101" y="480"/>
                    </a:cubicBezTo>
                    <a:cubicBezTo>
                      <a:pt x="102" y="482"/>
                      <a:pt x="104" y="484"/>
                      <a:pt x="106" y="486"/>
                    </a:cubicBezTo>
                    <a:cubicBezTo>
                      <a:pt x="106" y="486"/>
                      <a:pt x="106" y="486"/>
                      <a:pt x="106" y="486"/>
                    </a:cubicBezTo>
                    <a:cubicBezTo>
                      <a:pt x="106" y="486"/>
                      <a:pt x="106" y="486"/>
                      <a:pt x="106" y="486"/>
                    </a:cubicBezTo>
                    <a:cubicBezTo>
                      <a:pt x="111" y="491"/>
                      <a:pt x="119" y="495"/>
                      <a:pt x="128" y="495"/>
                    </a:cubicBezTo>
                    <a:cubicBezTo>
                      <a:pt x="145" y="495"/>
                      <a:pt x="158" y="486"/>
                      <a:pt x="158" y="469"/>
                    </a:cubicBezTo>
                    <a:cubicBezTo>
                      <a:pt x="158" y="465"/>
                      <a:pt x="158" y="463"/>
                      <a:pt x="156" y="463"/>
                    </a:cubicBezTo>
                    <a:cubicBezTo>
                      <a:pt x="156" y="463"/>
                      <a:pt x="156" y="463"/>
                      <a:pt x="156" y="463"/>
                    </a:cubicBezTo>
                    <a:cubicBezTo>
                      <a:pt x="152" y="443"/>
                      <a:pt x="145" y="431"/>
                      <a:pt x="148" y="415"/>
                    </a:cubicBezTo>
                    <a:cubicBezTo>
                      <a:pt x="155" y="374"/>
                      <a:pt x="164" y="339"/>
                      <a:pt x="191" y="311"/>
                    </a:cubicBezTo>
                    <a:cubicBezTo>
                      <a:pt x="191" y="311"/>
                      <a:pt x="191" y="310"/>
                      <a:pt x="191" y="310"/>
                    </a:cubicBezTo>
                    <a:cubicBezTo>
                      <a:pt x="212" y="288"/>
                      <a:pt x="239" y="271"/>
                      <a:pt x="270" y="264"/>
                    </a:cubicBezTo>
                    <a:cubicBezTo>
                      <a:pt x="297" y="236"/>
                      <a:pt x="313" y="198"/>
                      <a:pt x="313" y="157"/>
                    </a:cubicBezTo>
                    <a:cubicBezTo>
                      <a:pt x="313" y="70"/>
                      <a:pt x="243" y="0"/>
                      <a:pt x="156" y="0"/>
                    </a:cubicBezTo>
                    <a:close/>
                  </a:path>
                </a:pathLst>
              </a:cu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8" name="Freeform 103">
                <a:extLst>
                  <a:ext uri="{FF2B5EF4-FFF2-40B4-BE49-F238E27FC236}">
                    <a16:creationId xmlns:a16="http://schemas.microsoft.com/office/drawing/2014/main" id="{00000000-0008-0000-0500-000012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284413" y="3319463"/>
                <a:ext cx="1177925" cy="1860550"/>
              </a:xfrm>
              <a:custGeom>
                <a:avLst/>
                <a:gdLst>
                  <a:gd name="T0" fmla="*/ 156 w 313"/>
                  <a:gd name="T1" fmla="*/ 0 h 495"/>
                  <a:gd name="T2" fmla="*/ 0 w 313"/>
                  <a:gd name="T3" fmla="*/ 159 h 495"/>
                  <a:gd name="T4" fmla="*/ 0 w 313"/>
                  <a:gd name="T5" fmla="*/ 163 h 495"/>
                  <a:gd name="T6" fmla="*/ 0 w 313"/>
                  <a:gd name="T7" fmla="*/ 163 h 495"/>
                  <a:gd name="T8" fmla="*/ 101 w 313"/>
                  <a:gd name="T9" fmla="*/ 480 h 495"/>
                  <a:gd name="T10" fmla="*/ 106 w 313"/>
                  <a:gd name="T11" fmla="*/ 486 h 495"/>
                  <a:gd name="T12" fmla="*/ 106 w 313"/>
                  <a:gd name="T13" fmla="*/ 486 h 495"/>
                  <a:gd name="T14" fmla="*/ 106 w 313"/>
                  <a:gd name="T15" fmla="*/ 486 h 495"/>
                  <a:gd name="T16" fmla="*/ 128 w 313"/>
                  <a:gd name="T17" fmla="*/ 495 h 495"/>
                  <a:gd name="T18" fmla="*/ 158 w 313"/>
                  <a:gd name="T19" fmla="*/ 469 h 495"/>
                  <a:gd name="T20" fmla="*/ 156 w 313"/>
                  <a:gd name="T21" fmla="*/ 463 h 495"/>
                  <a:gd name="T22" fmla="*/ 156 w 313"/>
                  <a:gd name="T23" fmla="*/ 463 h 495"/>
                  <a:gd name="T24" fmla="*/ 148 w 313"/>
                  <a:gd name="T25" fmla="*/ 415 h 495"/>
                  <a:gd name="T26" fmla="*/ 191 w 313"/>
                  <a:gd name="T27" fmla="*/ 311 h 495"/>
                  <a:gd name="T28" fmla="*/ 191 w 313"/>
                  <a:gd name="T29" fmla="*/ 310 h 495"/>
                  <a:gd name="T30" fmla="*/ 270 w 313"/>
                  <a:gd name="T31" fmla="*/ 264 h 495"/>
                  <a:gd name="T32" fmla="*/ 313 w 313"/>
                  <a:gd name="T33" fmla="*/ 157 h 495"/>
                  <a:gd name="T34" fmla="*/ 156 w 313"/>
                  <a:gd name="T35" fmla="*/ 0 h 495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</a:cxnLst>
                <a:rect l="0" t="0" r="r" b="b"/>
                <a:pathLst>
                  <a:path w="313" h="495">
                    <a:moveTo>
                      <a:pt x="156" y="0"/>
                    </a:moveTo>
                    <a:cubicBezTo>
                      <a:pt x="70" y="0"/>
                      <a:pt x="0" y="72"/>
                      <a:pt x="0" y="159"/>
                    </a:cubicBezTo>
                    <a:cubicBezTo>
                      <a:pt x="0" y="159"/>
                      <a:pt x="0" y="163"/>
                      <a:pt x="0" y="163"/>
                    </a:cubicBezTo>
                    <a:cubicBezTo>
                      <a:pt x="0" y="163"/>
                      <a:pt x="0" y="163"/>
                      <a:pt x="0" y="163"/>
                    </a:cubicBezTo>
                    <a:cubicBezTo>
                      <a:pt x="0" y="283"/>
                      <a:pt x="38" y="389"/>
                      <a:pt x="101" y="480"/>
                    </a:cubicBezTo>
                    <a:cubicBezTo>
                      <a:pt x="102" y="482"/>
                      <a:pt x="104" y="484"/>
                      <a:pt x="106" y="486"/>
                    </a:cubicBezTo>
                    <a:cubicBezTo>
                      <a:pt x="106" y="486"/>
                      <a:pt x="106" y="486"/>
                      <a:pt x="106" y="486"/>
                    </a:cubicBezTo>
                    <a:cubicBezTo>
                      <a:pt x="106" y="486"/>
                      <a:pt x="106" y="486"/>
                      <a:pt x="106" y="486"/>
                    </a:cubicBezTo>
                    <a:cubicBezTo>
                      <a:pt x="111" y="491"/>
                      <a:pt x="119" y="495"/>
                      <a:pt x="128" y="495"/>
                    </a:cubicBezTo>
                    <a:cubicBezTo>
                      <a:pt x="145" y="495"/>
                      <a:pt x="158" y="486"/>
                      <a:pt x="158" y="469"/>
                    </a:cubicBezTo>
                    <a:cubicBezTo>
                      <a:pt x="158" y="465"/>
                      <a:pt x="158" y="463"/>
                      <a:pt x="156" y="463"/>
                    </a:cubicBezTo>
                    <a:cubicBezTo>
                      <a:pt x="156" y="463"/>
                      <a:pt x="156" y="463"/>
                      <a:pt x="156" y="463"/>
                    </a:cubicBezTo>
                    <a:cubicBezTo>
                      <a:pt x="152" y="443"/>
                      <a:pt x="145" y="431"/>
                      <a:pt x="148" y="415"/>
                    </a:cubicBezTo>
                    <a:cubicBezTo>
                      <a:pt x="155" y="374"/>
                      <a:pt x="164" y="339"/>
                      <a:pt x="191" y="311"/>
                    </a:cubicBezTo>
                    <a:cubicBezTo>
                      <a:pt x="191" y="311"/>
                      <a:pt x="191" y="310"/>
                      <a:pt x="191" y="310"/>
                    </a:cubicBezTo>
                    <a:cubicBezTo>
                      <a:pt x="212" y="288"/>
                      <a:pt x="239" y="271"/>
                      <a:pt x="270" y="264"/>
                    </a:cubicBezTo>
                    <a:cubicBezTo>
                      <a:pt x="297" y="236"/>
                      <a:pt x="313" y="198"/>
                      <a:pt x="313" y="157"/>
                    </a:cubicBezTo>
                    <a:cubicBezTo>
                      <a:pt x="313" y="70"/>
                      <a:pt x="243" y="0"/>
                      <a:pt x="156" y="0"/>
                    </a:cubicBezTo>
                    <a:close/>
                  </a:path>
                </a:pathLst>
              </a:cu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9" name="Freeform 104">
                <a:extLst>
                  <a:ext uri="{FF2B5EF4-FFF2-40B4-BE49-F238E27FC236}">
                    <a16:creationId xmlns:a16="http://schemas.microsoft.com/office/drawing/2014/main" id="{00000000-0008-0000-0500-000013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284413" y="3319463"/>
                <a:ext cx="1177925" cy="1860550"/>
              </a:xfrm>
              <a:custGeom>
                <a:avLst/>
                <a:gdLst>
                  <a:gd name="T0" fmla="*/ 156 w 313"/>
                  <a:gd name="T1" fmla="*/ 0 h 495"/>
                  <a:gd name="T2" fmla="*/ 0 w 313"/>
                  <a:gd name="T3" fmla="*/ 159 h 495"/>
                  <a:gd name="T4" fmla="*/ 0 w 313"/>
                  <a:gd name="T5" fmla="*/ 163 h 495"/>
                  <a:gd name="T6" fmla="*/ 0 w 313"/>
                  <a:gd name="T7" fmla="*/ 163 h 495"/>
                  <a:gd name="T8" fmla="*/ 101 w 313"/>
                  <a:gd name="T9" fmla="*/ 480 h 495"/>
                  <a:gd name="T10" fmla="*/ 106 w 313"/>
                  <a:gd name="T11" fmla="*/ 486 h 495"/>
                  <a:gd name="T12" fmla="*/ 106 w 313"/>
                  <a:gd name="T13" fmla="*/ 486 h 495"/>
                  <a:gd name="T14" fmla="*/ 106 w 313"/>
                  <a:gd name="T15" fmla="*/ 486 h 495"/>
                  <a:gd name="T16" fmla="*/ 128 w 313"/>
                  <a:gd name="T17" fmla="*/ 495 h 495"/>
                  <a:gd name="T18" fmla="*/ 158 w 313"/>
                  <a:gd name="T19" fmla="*/ 469 h 495"/>
                  <a:gd name="T20" fmla="*/ 156 w 313"/>
                  <a:gd name="T21" fmla="*/ 463 h 495"/>
                  <a:gd name="T22" fmla="*/ 156 w 313"/>
                  <a:gd name="T23" fmla="*/ 463 h 495"/>
                  <a:gd name="T24" fmla="*/ 148 w 313"/>
                  <a:gd name="T25" fmla="*/ 415 h 495"/>
                  <a:gd name="T26" fmla="*/ 191 w 313"/>
                  <a:gd name="T27" fmla="*/ 311 h 495"/>
                  <a:gd name="T28" fmla="*/ 191 w 313"/>
                  <a:gd name="T29" fmla="*/ 310 h 495"/>
                  <a:gd name="T30" fmla="*/ 270 w 313"/>
                  <a:gd name="T31" fmla="*/ 264 h 495"/>
                  <a:gd name="T32" fmla="*/ 313 w 313"/>
                  <a:gd name="T33" fmla="*/ 157 h 495"/>
                  <a:gd name="T34" fmla="*/ 156 w 313"/>
                  <a:gd name="T35" fmla="*/ 0 h 495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</a:cxnLst>
                <a:rect l="0" t="0" r="r" b="b"/>
                <a:pathLst>
                  <a:path w="313" h="495">
                    <a:moveTo>
                      <a:pt x="156" y="0"/>
                    </a:moveTo>
                    <a:cubicBezTo>
                      <a:pt x="70" y="0"/>
                      <a:pt x="0" y="72"/>
                      <a:pt x="0" y="159"/>
                    </a:cubicBezTo>
                    <a:cubicBezTo>
                      <a:pt x="0" y="159"/>
                      <a:pt x="0" y="163"/>
                      <a:pt x="0" y="163"/>
                    </a:cubicBezTo>
                    <a:cubicBezTo>
                      <a:pt x="0" y="163"/>
                      <a:pt x="0" y="163"/>
                      <a:pt x="0" y="163"/>
                    </a:cubicBezTo>
                    <a:cubicBezTo>
                      <a:pt x="0" y="283"/>
                      <a:pt x="38" y="389"/>
                      <a:pt x="101" y="480"/>
                    </a:cubicBezTo>
                    <a:cubicBezTo>
                      <a:pt x="102" y="482"/>
                      <a:pt x="104" y="484"/>
                      <a:pt x="106" y="486"/>
                    </a:cubicBezTo>
                    <a:cubicBezTo>
                      <a:pt x="106" y="486"/>
                      <a:pt x="106" y="486"/>
                      <a:pt x="106" y="486"/>
                    </a:cubicBezTo>
                    <a:cubicBezTo>
                      <a:pt x="106" y="486"/>
                      <a:pt x="106" y="486"/>
                      <a:pt x="106" y="486"/>
                    </a:cubicBezTo>
                    <a:cubicBezTo>
                      <a:pt x="111" y="491"/>
                      <a:pt x="119" y="495"/>
                      <a:pt x="128" y="495"/>
                    </a:cubicBezTo>
                    <a:cubicBezTo>
                      <a:pt x="145" y="495"/>
                      <a:pt x="158" y="486"/>
                      <a:pt x="158" y="469"/>
                    </a:cubicBezTo>
                    <a:cubicBezTo>
                      <a:pt x="158" y="465"/>
                      <a:pt x="158" y="463"/>
                      <a:pt x="156" y="463"/>
                    </a:cubicBezTo>
                    <a:cubicBezTo>
                      <a:pt x="156" y="463"/>
                      <a:pt x="156" y="463"/>
                      <a:pt x="156" y="463"/>
                    </a:cubicBezTo>
                    <a:cubicBezTo>
                      <a:pt x="152" y="443"/>
                      <a:pt x="145" y="431"/>
                      <a:pt x="148" y="415"/>
                    </a:cubicBezTo>
                    <a:cubicBezTo>
                      <a:pt x="155" y="374"/>
                      <a:pt x="164" y="339"/>
                      <a:pt x="191" y="311"/>
                    </a:cubicBezTo>
                    <a:cubicBezTo>
                      <a:pt x="191" y="311"/>
                      <a:pt x="191" y="310"/>
                      <a:pt x="191" y="310"/>
                    </a:cubicBezTo>
                    <a:cubicBezTo>
                      <a:pt x="212" y="288"/>
                      <a:pt x="239" y="271"/>
                      <a:pt x="270" y="264"/>
                    </a:cubicBezTo>
                    <a:cubicBezTo>
                      <a:pt x="297" y="236"/>
                      <a:pt x="313" y="198"/>
                      <a:pt x="313" y="157"/>
                    </a:cubicBezTo>
                    <a:cubicBezTo>
                      <a:pt x="313" y="70"/>
                      <a:pt x="243" y="0"/>
                      <a:pt x="156" y="0"/>
                    </a:cubicBezTo>
                    <a:close/>
                  </a:path>
                </a:pathLst>
              </a:custGeom>
              <a:solidFill>
                <a:srgbClr val="A26E06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20" name="Freeform 105">
                <a:extLst>
                  <a:ext uri="{FF2B5EF4-FFF2-40B4-BE49-F238E27FC236}">
                    <a16:creationId xmlns:a16="http://schemas.microsoft.com/office/drawing/2014/main" id="{00000000-0008-0000-0500-000014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3933825" y="3319463"/>
                <a:ext cx="1174750" cy="1860550"/>
              </a:xfrm>
              <a:custGeom>
                <a:avLst/>
                <a:gdLst>
                  <a:gd name="T0" fmla="*/ 156 w 312"/>
                  <a:gd name="T1" fmla="*/ 0 h 495"/>
                  <a:gd name="T2" fmla="*/ 312 w 312"/>
                  <a:gd name="T3" fmla="*/ 159 h 495"/>
                  <a:gd name="T4" fmla="*/ 312 w 312"/>
                  <a:gd name="T5" fmla="*/ 163 h 495"/>
                  <a:gd name="T6" fmla="*/ 312 w 312"/>
                  <a:gd name="T7" fmla="*/ 163 h 495"/>
                  <a:gd name="T8" fmla="*/ 212 w 312"/>
                  <a:gd name="T9" fmla="*/ 480 h 495"/>
                  <a:gd name="T10" fmla="*/ 207 w 312"/>
                  <a:gd name="T11" fmla="*/ 486 h 495"/>
                  <a:gd name="T12" fmla="*/ 207 w 312"/>
                  <a:gd name="T13" fmla="*/ 486 h 495"/>
                  <a:gd name="T14" fmla="*/ 207 w 312"/>
                  <a:gd name="T15" fmla="*/ 486 h 495"/>
                  <a:gd name="T16" fmla="*/ 184 w 312"/>
                  <a:gd name="T17" fmla="*/ 495 h 495"/>
                  <a:gd name="T18" fmla="*/ 154 w 312"/>
                  <a:gd name="T19" fmla="*/ 469 h 495"/>
                  <a:gd name="T20" fmla="*/ 156 w 312"/>
                  <a:gd name="T21" fmla="*/ 463 h 495"/>
                  <a:gd name="T22" fmla="*/ 156 w 312"/>
                  <a:gd name="T23" fmla="*/ 463 h 495"/>
                  <a:gd name="T24" fmla="*/ 165 w 312"/>
                  <a:gd name="T25" fmla="*/ 415 h 495"/>
                  <a:gd name="T26" fmla="*/ 122 w 312"/>
                  <a:gd name="T27" fmla="*/ 311 h 495"/>
                  <a:gd name="T28" fmla="*/ 122 w 312"/>
                  <a:gd name="T29" fmla="*/ 310 h 495"/>
                  <a:gd name="T30" fmla="*/ 42 w 312"/>
                  <a:gd name="T31" fmla="*/ 264 h 495"/>
                  <a:gd name="T32" fmla="*/ 0 w 312"/>
                  <a:gd name="T33" fmla="*/ 157 h 495"/>
                  <a:gd name="T34" fmla="*/ 156 w 312"/>
                  <a:gd name="T35" fmla="*/ 0 h 495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</a:cxnLst>
                <a:rect l="0" t="0" r="r" b="b"/>
                <a:pathLst>
                  <a:path w="312" h="495">
                    <a:moveTo>
                      <a:pt x="156" y="0"/>
                    </a:moveTo>
                    <a:cubicBezTo>
                      <a:pt x="242" y="0"/>
                      <a:pt x="312" y="72"/>
                      <a:pt x="312" y="159"/>
                    </a:cubicBezTo>
                    <a:cubicBezTo>
                      <a:pt x="312" y="159"/>
                      <a:pt x="312" y="163"/>
                      <a:pt x="312" y="163"/>
                    </a:cubicBezTo>
                    <a:cubicBezTo>
                      <a:pt x="312" y="163"/>
                      <a:pt x="312" y="163"/>
                      <a:pt x="312" y="163"/>
                    </a:cubicBezTo>
                    <a:cubicBezTo>
                      <a:pt x="312" y="283"/>
                      <a:pt x="275" y="389"/>
                      <a:pt x="212" y="480"/>
                    </a:cubicBezTo>
                    <a:cubicBezTo>
                      <a:pt x="210" y="482"/>
                      <a:pt x="209" y="484"/>
                      <a:pt x="207" y="486"/>
                    </a:cubicBezTo>
                    <a:cubicBezTo>
                      <a:pt x="207" y="486"/>
                      <a:pt x="207" y="486"/>
                      <a:pt x="207" y="486"/>
                    </a:cubicBezTo>
                    <a:cubicBezTo>
                      <a:pt x="207" y="486"/>
                      <a:pt x="207" y="486"/>
                      <a:pt x="207" y="486"/>
                    </a:cubicBezTo>
                    <a:cubicBezTo>
                      <a:pt x="201" y="491"/>
                      <a:pt x="193" y="495"/>
                      <a:pt x="184" y="495"/>
                    </a:cubicBezTo>
                    <a:cubicBezTo>
                      <a:pt x="168" y="495"/>
                      <a:pt x="154" y="486"/>
                      <a:pt x="154" y="469"/>
                    </a:cubicBezTo>
                    <a:cubicBezTo>
                      <a:pt x="154" y="465"/>
                      <a:pt x="155" y="463"/>
                      <a:pt x="156" y="463"/>
                    </a:cubicBezTo>
                    <a:cubicBezTo>
                      <a:pt x="156" y="463"/>
                      <a:pt x="156" y="463"/>
                      <a:pt x="156" y="463"/>
                    </a:cubicBezTo>
                    <a:cubicBezTo>
                      <a:pt x="160" y="443"/>
                      <a:pt x="167" y="431"/>
                      <a:pt x="165" y="415"/>
                    </a:cubicBezTo>
                    <a:cubicBezTo>
                      <a:pt x="158" y="374"/>
                      <a:pt x="148" y="339"/>
                      <a:pt x="122" y="311"/>
                    </a:cubicBezTo>
                    <a:cubicBezTo>
                      <a:pt x="122" y="311"/>
                      <a:pt x="122" y="310"/>
                      <a:pt x="122" y="310"/>
                    </a:cubicBezTo>
                    <a:cubicBezTo>
                      <a:pt x="101" y="288"/>
                      <a:pt x="73" y="271"/>
                      <a:pt x="42" y="264"/>
                    </a:cubicBezTo>
                    <a:cubicBezTo>
                      <a:pt x="16" y="236"/>
                      <a:pt x="0" y="198"/>
                      <a:pt x="0" y="157"/>
                    </a:cubicBezTo>
                    <a:cubicBezTo>
                      <a:pt x="0" y="70"/>
                      <a:pt x="70" y="0"/>
                      <a:pt x="156" y="0"/>
                    </a:cubicBezTo>
                    <a:close/>
                  </a:path>
                </a:pathLst>
              </a:cu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21" name="Freeform 106">
                <a:extLst>
                  <a:ext uri="{FF2B5EF4-FFF2-40B4-BE49-F238E27FC236}">
                    <a16:creationId xmlns:a16="http://schemas.microsoft.com/office/drawing/2014/main" id="{00000000-0008-0000-0500-000015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3933825" y="3319463"/>
                <a:ext cx="1174750" cy="1860550"/>
              </a:xfrm>
              <a:custGeom>
                <a:avLst/>
                <a:gdLst>
                  <a:gd name="T0" fmla="*/ 156 w 312"/>
                  <a:gd name="T1" fmla="*/ 0 h 495"/>
                  <a:gd name="T2" fmla="*/ 312 w 312"/>
                  <a:gd name="T3" fmla="*/ 159 h 495"/>
                  <a:gd name="T4" fmla="*/ 312 w 312"/>
                  <a:gd name="T5" fmla="*/ 163 h 495"/>
                  <a:gd name="T6" fmla="*/ 312 w 312"/>
                  <a:gd name="T7" fmla="*/ 163 h 495"/>
                  <a:gd name="T8" fmla="*/ 212 w 312"/>
                  <a:gd name="T9" fmla="*/ 480 h 495"/>
                  <a:gd name="T10" fmla="*/ 207 w 312"/>
                  <a:gd name="T11" fmla="*/ 486 h 495"/>
                  <a:gd name="T12" fmla="*/ 207 w 312"/>
                  <a:gd name="T13" fmla="*/ 486 h 495"/>
                  <a:gd name="T14" fmla="*/ 207 w 312"/>
                  <a:gd name="T15" fmla="*/ 486 h 495"/>
                  <a:gd name="T16" fmla="*/ 184 w 312"/>
                  <a:gd name="T17" fmla="*/ 495 h 495"/>
                  <a:gd name="T18" fmla="*/ 154 w 312"/>
                  <a:gd name="T19" fmla="*/ 469 h 495"/>
                  <a:gd name="T20" fmla="*/ 156 w 312"/>
                  <a:gd name="T21" fmla="*/ 463 h 495"/>
                  <a:gd name="T22" fmla="*/ 156 w 312"/>
                  <a:gd name="T23" fmla="*/ 463 h 495"/>
                  <a:gd name="T24" fmla="*/ 165 w 312"/>
                  <a:gd name="T25" fmla="*/ 415 h 495"/>
                  <a:gd name="T26" fmla="*/ 122 w 312"/>
                  <a:gd name="T27" fmla="*/ 311 h 495"/>
                  <a:gd name="T28" fmla="*/ 122 w 312"/>
                  <a:gd name="T29" fmla="*/ 310 h 495"/>
                  <a:gd name="T30" fmla="*/ 42 w 312"/>
                  <a:gd name="T31" fmla="*/ 264 h 495"/>
                  <a:gd name="T32" fmla="*/ 0 w 312"/>
                  <a:gd name="T33" fmla="*/ 157 h 495"/>
                  <a:gd name="T34" fmla="*/ 156 w 312"/>
                  <a:gd name="T35" fmla="*/ 0 h 495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</a:cxnLst>
                <a:rect l="0" t="0" r="r" b="b"/>
                <a:pathLst>
                  <a:path w="312" h="495">
                    <a:moveTo>
                      <a:pt x="156" y="0"/>
                    </a:moveTo>
                    <a:cubicBezTo>
                      <a:pt x="242" y="0"/>
                      <a:pt x="312" y="72"/>
                      <a:pt x="312" y="159"/>
                    </a:cubicBezTo>
                    <a:cubicBezTo>
                      <a:pt x="312" y="159"/>
                      <a:pt x="312" y="163"/>
                      <a:pt x="312" y="163"/>
                    </a:cubicBezTo>
                    <a:cubicBezTo>
                      <a:pt x="312" y="163"/>
                      <a:pt x="312" y="163"/>
                      <a:pt x="312" y="163"/>
                    </a:cubicBezTo>
                    <a:cubicBezTo>
                      <a:pt x="312" y="283"/>
                      <a:pt x="275" y="389"/>
                      <a:pt x="212" y="480"/>
                    </a:cubicBezTo>
                    <a:cubicBezTo>
                      <a:pt x="210" y="482"/>
                      <a:pt x="209" y="484"/>
                      <a:pt x="207" y="486"/>
                    </a:cubicBezTo>
                    <a:cubicBezTo>
                      <a:pt x="207" y="486"/>
                      <a:pt x="207" y="486"/>
                      <a:pt x="207" y="486"/>
                    </a:cubicBezTo>
                    <a:cubicBezTo>
                      <a:pt x="207" y="486"/>
                      <a:pt x="207" y="486"/>
                      <a:pt x="207" y="486"/>
                    </a:cubicBezTo>
                    <a:cubicBezTo>
                      <a:pt x="201" y="491"/>
                      <a:pt x="193" y="495"/>
                      <a:pt x="184" y="495"/>
                    </a:cubicBezTo>
                    <a:cubicBezTo>
                      <a:pt x="168" y="495"/>
                      <a:pt x="154" y="486"/>
                      <a:pt x="154" y="469"/>
                    </a:cubicBezTo>
                    <a:cubicBezTo>
                      <a:pt x="154" y="465"/>
                      <a:pt x="155" y="463"/>
                      <a:pt x="156" y="463"/>
                    </a:cubicBezTo>
                    <a:cubicBezTo>
                      <a:pt x="156" y="463"/>
                      <a:pt x="156" y="463"/>
                      <a:pt x="156" y="463"/>
                    </a:cubicBezTo>
                    <a:cubicBezTo>
                      <a:pt x="160" y="443"/>
                      <a:pt x="167" y="431"/>
                      <a:pt x="165" y="415"/>
                    </a:cubicBezTo>
                    <a:cubicBezTo>
                      <a:pt x="158" y="374"/>
                      <a:pt x="148" y="339"/>
                      <a:pt x="122" y="311"/>
                    </a:cubicBezTo>
                    <a:cubicBezTo>
                      <a:pt x="122" y="311"/>
                      <a:pt x="122" y="310"/>
                      <a:pt x="122" y="310"/>
                    </a:cubicBezTo>
                    <a:cubicBezTo>
                      <a:pt x="101" y="288"/>
                      <a:pt x="73" y="271"/>
                      <a:pt x="42" y="264"/>
                    </a:cubicBezTo>
                    <a:cubicBezTo>
                      <a:pt x="16" y="236"/>
                      <a:pt x="0" y="198"/>
                      <a:pt x="0" y="157"/>
                    </a:cubicBezTo>
                    <a:cubicBezTo>
                      <a:pt x="0" y="70"/>
                      <a:pt x="70" y="0"/>
                      <a:pt x="156" y="0"/>
                    </a:cubicBezTo>
                    <a:close/>
                  </a:path>
                </a:pathLst>
              </a:cu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22" name="Freeform 107">
                <a:extLst>
                  <a:ext uri="{FF2B5EF4-FFF2-40B4-BE49-F238E27FC236}">
                    <a16:creationId xmlns:a16="http://schemas.microsoft.com/office/drawing/2014/main" id="{00000000-0008-0000-0500-000016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3933825" y="3319463"/>
                <a:ext cx="1174750" cy="1860550"/>
              </a:xfrm>
              <a:custGeom>
                <a:avLst/>
                <a:gdLst>
                  <a:gd name="T0" fmla="*/ 156 w 312"/>
                  <a:gd name="T1" fmla="*/ 0 h 495"/>
                  <a:gd name="T2" fmla="*/ 312 w 312"/>
                  <a:gd name="T3" fmla="*/ 159 h 495"/>
                  <a:gd name="T4" fmla="*/ 312 w 312"/>
                  <a:gd name="T5" fmla="*/ 163 h 495"/>
                  <a:gd name="T6" fmla="*/ 312 w 312"/>
                  <a:gd name="T7" fmla="*/ 163 h 495"/>
                  <a:gd name="T8" fmla="*/ 212 w 312"/>
                  <a:gd name="T9" fmla="*/ 480 h 495"/>
                  <a:gd name="T10" fmla="*/ 207 w 312"/>
                  <a:gd name="T11" fmla="*/ 486 h 495"/>
                  <a:gd name="T12" fmla="*/ 207 w 312"/>
                  <a:gd name="T13" fmla="*/ 486 h 495"/>
                  <a:gd name="T14" fmla="*/ 207 w 312"/>
                  <a:gd name="T15" fmla="*/ 486 h 495"/>
                  <a:gd name="T16" fmla="*/ 184 w 312"/>
                  <a:gd name="T17" fmla="*/ 495 h 495"/>
                  <a:gd name="T18" fmla="*/ 154 w 312"/>
                  <a:gd name="T19" fmla="*/ 469 h 495"/>
                  <a:gd name="T20" fmla="*/ 156 w 312"/>
                  <a:gd name="T21" fmla="*/ 463 h 495"/>
                  <a:gd name="T22" fmla="*/ 156 w 312"/>
                  <a:gd name="T23" fmla="*/ 463 h 495"/>
                  <a:gd name="T24" fmla="*/ 165 w 312"/>
                  <a:gd name="T25" fmla="*/ 415 h 495"/>
                  <a:gd name="T26" fmla="*/ 122 w 312"/>
                  <a:gd name="T27" fmla="*/ 311 h 495"/>
                  <a:gd name="T28" fmla="*/ 122 w 312"/>
                  <a:gd name="T29" fmla="*/ 310 h 495"/>
                  <a:gd name="T30" fmla="*/ 42 w 312"/>
                  <a:gd name="T31" fmla="*/ 264 h 495"/>
                  <a:gd name="T32" fmla="*/ 0 w 312"/>
                  <a:gd name="T33" fmla="*/ 157 h 495"/>
                  <a:gd name="T34" fmla="*/ 156 w 312"/>
                  <a:gd name="T35" fmla="*/ 0 h 495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</a:cxnLst>
                <a:rect l="0" t="0" r="r" b="b"/>
                <a:pathLst>
                  <a:path w="312" h="495">
                    <a:moveTo>
                      <a:pt x="156" y="0"/>
                    </a:moveTo>
                    <a:cubicBezTo>
                      <a:pt x="242" y="0"/>
                      <a:pt x="312" y="72"/>
                      <a:pt x="312" y="159"/>
                    </a:cubicBezTo>
                    <a:cubicBezTo>
                      <a:pt x="312" y="159"/>
                      <a:pt x="312" y="163"/>
                      <a:pt x="312" y="163"/>
                    </a:cubicBezTo>
                    <a:cubicBezTo>
                      <a:pt x="312" y="163"/>
                      <a:pt x="312" y="163"/>
                      <a:pt x="312" y="163"/>
                    </a:cubicBezTo>
                    <a:cubicBezTo>
                      <a:pt x="312" y="283"/>
                      <a:pt x="275" y="389"/>
                      <a:pt x="212" y="480"/>
                    </a:cubicBezTo>
                    <a:cubicBezTo>
                      <a:pt x="210" y="482"/>
                      <a:pt x="209" y="484"/>
                      <a:pt x="207" y="486"/>
                    </a:cubicBezTo>
                    <a:cubicBezTo>
                      <a:pt x="207" y="486"/>
                      <a:pt x="207" y="486"/>
                      <a:pt x="207" y="486"/>
                    </a:cubicBezTo>
                    <a:cubicBezTo>
                      <a:pt x="207" y="486"/>
                      <a:pt x="207" y="486"/>
                      <a:pt x="207" y="486"/>
                    </a:cubicBezTo>
                    <a:cubicBezTo>
                      <a:pt x="201" y="491"/>
                      <a:pt x="193" y="495"/>
                      <a:pt x="184" y="495"/>
                    </a:cubicBezTo>
                    <a:cubicBezTo>
                      <a:pt x="168" y="495"/>
                      <a:pt x="154" y="486"/>
                      <a:pt x="154" y="469"/>
                    </a:cubicBezTo>
                    <a:cubicBezTo>
                      <a:pt x="154" y="465"/>
                      <a:pt x="155" y="463"/>
                      <a:pt x="156" y="463"/>
                    </a:cubicBezTo>
                    <a:cubicBezTo>
                      <a:pt x="156" y="463"/>
                      <a:pt x="156" y="463"/>
                      <a:pt x="156" y="463"/>
                    </a:cubicBezTo>
                    <a:cubicBezTo>
                      <a:pt x="160" y="443"/>
                      <a:pt x="167" y="431"/>
                      <a:pt x="165" y="415"/>
                    </a:cubicBezTo>
                    <a:cubicBezTo>
                      <a:pt x="158" y="374"/>
                      <a:pt x="148" y="339"/>
                      <a:pt x="122" y="311"/>
                    </a:cubicBezTo>
                    <a:cubicBezTo>
                      <a:pt x="122" y="311"/>
                      <a:pt x="122" y="310"/>
                      <a:pt x="122" y="310"/>
                    </a:cubicBezTo>
                    <a:cubicBezTo>
                      <a:pt x="101" y="288"/>
                      <a:pt x="73" y="271"/>
                      <a:pt x="42" y="264"/>
                    </a:cubicBezTo>
                    <a:cubicBezTo>
                      <a:pt x="16" y="236"/>
                      <a:pt x="0" y="198"/>
                      <a:pt x="0" y="157"/>
                    </a:cubicBezTo>
                    <a:cubicBezTo>
                      <a:pt x="0" y="70"/>
                      <a:pt x="70" y="0"/>
                      <a:pt x="156" y="0"/>
                    </a:cubicBezTo>
                    <a:close/>
                  </a:path>
                </a:pathLst>
              </a:custGeom>
              <a:solidFill>
                <a:srgbClr val="A26E06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23" name="Freeform 108">
                <a:extLst>
                  <a:ext uri="{FF2B5EF4-FFF2-40B4-BE49-F238E27FC236}">
                    <a16:creationId xmlns:a16="http://schemas.microsoft.com/office/drawing/2014/main" id="{00000000-0008-0000-0500-000017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597150" y="412751"/>
                <a:ext cx="2244724" cy="4105275"/>
              </a:xfrm>
              <a:custGeom>
                <a:avLst/>
                <a:gdLst>
                  <a:gd name="T0" fmla="*/ 298 w 596"/>
                  <a:gd name="T1" fmla="*/ 1092 h 1092"/>
                  <a:gd name="T2" fmla="*/ 159 w 596"/>
                  <a:gd name="T3" fmla="*/ 1092 h 1092"/>
                  <a:gd name="T4" fmla="*/ 21 w 596"/>
                  <a:gd name="T5" fmla="*/ 513 h 1092"/>
                  <a:gd name="T6" fmla="*/ 298 w 596"/>
                  <a:gd name="T7" fmla="*/ 0 h 1092"/>
                  <a:gd name="T8" fmla="*/ 299 w 596"/>
                  <a:gd name="T9" fmla="*/ 0 h 1092"/>
                  <a:gd name="T10" fmla="*/ 575 w 596"/>
                  <a:gd name="T11" fmla="*/ 513 h 1092"/>
                  <a:gd name="T12" fmla="*/ 437 w 596"/>
                  <a:gd name="T13" fmla="*/ 1092 h 1092"/>
                  <a:gd name="T14" fmla="*/ 298 w 596"/>
                  <a:gd name="T15" fmla="*/ 1092 h 1092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</a:cxnLst>
                <a:rect l="0" t="0" r="r" b="b"/>
                <a:pathLst>
                  <a:path w="596" h="1092">
                    <a:moveTo>
                      <a:pt x="298" y="1092"/>
                    </a:moveTo>
                    <a:cubicBezTo>
                      <a:pt x="159" y="1092"/>
                      <a:pt x="159" y="1092"/>
                      <a:pt x="159" y="1092"/>
                    </a:cubicBezTo>
                    <a:cubicBezTo>
                      <a:pt x="31" y="824"/>
                      <a:pt x="21" y="513"/>
                      <a:pt x="21" y="513"/>
                    </a:cubicBezTo>
                    <a:cubicBezTo>
                      <a:pt x="0" y="212"/>
                      <a:pt x="298" y="0"/>
                      <a:pt x="298" y="0"/>
                    </a:cubicBezTo>
                    <a:cubicBezTo>
                      <a:pt x="299" y="0"/>
                      <a:pt x="299" y="0"/>
                      <a:pt x="299" y="0"/>
                    </a:cubicBezTo>
                    <a:cubicBezTo>
                      <a:pt x="299" y="0"/>
                      <a:pt x="596" y="212"/>
                      <a:pt x="575" y="513"/>
                    </a:cubicBezTo>
                    <a:cubicBezTo>
                      <a:pt x="575" y="513"/>
                      <a:pt x="566" y="824"/>
                      <a:pt x="437" y="1092"/>
                    </a:cubicBezTo>
                    <a:lnTo>
                      <a:pt x="298" y="1092"/>
                    </a:lnTo>
                    <a:close/>
                  </a:path>
                </a:pathLst>
              </a:custGeom>
              <a:solidFill>
                <a:srgbClr val="F6AC19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24" name="Freeform 109">
                <a:extLst>
                  <a:ext uri="{FF2B5EF4-FFF2-40B4-BE49-F238E27FC236}">
                    <a16:creationId xmlns:a16="http://schemas.microsoft.com/office/drawing/2014/main" id="{00000000-0008-0000-0500-000018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728913" y="2792413"/>
                <a:ext cx="1987550" cy="647700"/>
              </a:xfrm>
              <a:custGeom>
                <a:avLst/>
                <a:gdLst>
                  <a:gd name="T0" fmla="*/ 508 w 528"/>
                  <a:gd name="T1" fmla="*/ 124 h 172"/>
                  <a:gd name="T2" fmla="*/ 528 w 528"/>
                  <a:gd name="T3" fmla="*/ 0 h 172"/>
                  <a:gd name="T4" fmla="*/ 248 w 528"/>
                  <a:gd name="T5" fmla="*/ 66 h 172"/>
                  <a:gd name="T6" fmla="*/ 0 w 528"/>
                  <a:gd name="T7" fmla="*/ 15 h 172"/>
                  <a:gd name="T8" fmla="*/ 21 w 528"/>
                  <a:gd name="T9" fmla="*/ 136 h 172"/>
                  <a:gd name="T10" fmla="*/ 248 w 528"/>
                  <a:gd name="T11" fmla="*/ 172 h 172"/>
                  <a:gd name="T12" fmla="*/ 508 w 528"/>
                  <a:gd name="T13" fmla="*/ 124 h 172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</a:cxnLst>
                <a:rect l="0" t="0" r="r" b="b"/>
                <a:pathLst>
                  <a:path w="528" h="172">
                    <a:moveTo>
                      <a:pt x="508" y="124"/>
                    </a:moveTo>
                    <a:cubicBezTo>
                      <a:pt x="517" y="79"/>
                      <a:pt x="524" y="36"/>
                      <a:pt x="528" y="0"/>
                    </a:cubicBezTo>
                    <a:cubicBezTo>
                      <a:pt x="444" y="42"/>
                      <a:pt x="349" y="66"/>
                      <a:pt x="248" y="66"/>
                    </a:cubicBezTo>
                    <a:cubicBezTo>
                      <a:pt x="160" y="66"/>
                      <a:pt x="76" y="48"/>
                      <a:pt x="0" y="15"/>
                    </a:cubicBezTo>
                    <a:cubicBezTo>
                      <a:pt x="5" y="51"/>
                      <a:pt x="12" y="92"/>
                      <a:pt x="21" y="136"/>
                    </a:cubicBezTo>
                    <a:cubicBezTo>
                      <a:pt x="92" y="159"/>
                      <a:pt x="169" y="172"/>
                      <a:pt x="248" y="172"/>
                    </a:cubicBezTo>
                    <a:cubicBezTo>
                      <a:pt x="340" y="172"/>
                      <a:pt x="427" y="155"/>
                      <a:pt x="508" y="124"/>
                    </a:cubicBezTo>
                    <a:close/>
                  </a:path>
                </a:pathLst>
              </a:custGeom>
              <a:solidFill>
                <a:srgbClr val="A26E06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25" name="Freeform 110">
                <a:extLst>
                  <a:ext uri="{FF2B5EF4-FFF2-40B4-BE49-F238E27FC236}">
                    <a16:creationId xmlns:a16="http://schemas.microsoft.com/office/drawing/2014/main" id="{00000000-0008-0000-0500-000019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668588" y="1962150"/>
                <a:ext cx="2100262" cy="530225"/>
              </a:xfrm>
              <a:custGeom>
                <a:avLst/>
                <a:gdLst>
                  <a:gd name="T0" fmla="*/ 557 w 558"/>
                  <a:gd name="T1" fmla="*/ 80 h 141"/>
                  <a:gd name="T2" fmla="*/ 552 w 558"/>
                  <a:gd name="T3" fmla="*/ 0 h 141"/>
                  <a:gd name="T4" fmla="*/ 278 w 558"/>
                  <a:gd name="T5" fmla="*/ 62 h 141"/>
                  <a:gd name="T6" fmla="*/ 6 w 558"/>
                  <a:gd name="T7" fmla="*/ 1 h 141"/>
                  <a:gd name="T8" fmla="*/ 2 w 558"/>
                  <a:gd name="T9" fmla="*/ 92 h 141"/>
                  <a:gd name="T10" fmla="*/ 264 w 558"/>
                  <a:gd name="T11" fmla="*/ 141 h 141"/>
                  <a:gd name="T12" fmla="*/ 557 w 558"/>
                  <a:gd name="T13" fmla="*/ 80 h 141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</a:cxnLst>
                <a:rect l="0" t="0" r="r" b="b"/>
                <a:pathLst>
                  <a:path w="558" h="141">
                    <a:moveTo>
                      <a:pt x="557" y="80"/>
                    </a:moveTo>
                    <a:cubicBezTo>
                      <a:pt x="558" y="53"/>
                      <a:pt x="556" y="26"/>
                      <a:pt x="552" y="0"/>
                    </a:cubicBezTo>
                    <a:cubicBezTo>
                      <a:pt x="469" y="40"/>
                      <a:pt x="376" y="62"/>
                      <a:pt x="278" y="62"/>
                    </a:cubicBezTo>
                    <a:cubicBezTo>
                      <a:pt x="181" y="62"/>
                      <a:pt x="88" y="40"/>
                      <a:pt x="6" y="1"/>
                    </a:cubicBezTo>
                    <a:cubicBezTo>
                      <a:pt x="2" y="31"/>
                      <a:pt x="0" y="61"/>
                      <a:pt x="2" y="92"/>
                    </a:cubicBezTo>
                    <a:cubicBezTo>
                      <a:pt x="84" y="123"/>
                      <a:pt x="172" y="141"/>
                      <a:pt x="264" y="141"/>
                    </a:cubicBezTo>
                    <a:cubicBezTo>
                      <a:pt x="368" y="141"/>
                      <a:pt x="467" y="119"/>
                      <a:pt x="557" y="80"/>
                    </a:cubicBezTo>
                    <a:close/>
                  </a:path>
                </a:pathLst>
              </a:custGeom>
              <a:solidFill>
                <a:srgbClr val="A26E06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26" name="Oval 111">
                <a:extLst>
                  <a:ext uri="{FF2B5EF4-FFF2-40B4-BE49-F238E27FC236}">
                    <a16:creationId xmlns:a16="http://schemas.microsoft.com/office/drawing/2014/main" id="{00000000-0008-0000-0500-00001A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587750" y="2214563"/>
                <a:ext cx="255587" cy="255588"/>
              </a:xfrm>
              <a:prstGeom prst="ellipse">
                <a:avLst/>
              </a:pr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27" name="Oval 112">
                <a:extLst>
                  <a:ext uri="{FF2B5EF4-FFF2-40B4-BE49-F238E27FC236}">
                    <a16:creationId xmlns:a16="http://schemas.microsoft.com/office/drawing/2014/main" id="{00000000-0008-0000-0500-00001B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587750" y="2214563"/>
                <a:ext cx="255587" cy="255588"/>
              </a:xfrm>
              <a:prstGeom prst="ellipse">
                <a:avLst/>
              </a:pr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28" name="Oval 113">
                <a:extLst>
                  <a:ext uri="{FF2B5EF4-FFF2-40B4-BE49-F238E27FC236}">
                    <a16:creationId xmlns:a16="http://schemas.microsoft.com/office/drawing/2014/main" id="{00000000-0008-0000-0500-00001C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587750" y="2214563"/>
                <a:ext cx="255587" cy="255588"/>
              </a:xfrm>
              <a:prstGeom prst="ellipse">
                <a:avLst/>
              </a:prstGeom>
              <a:solidFill>
                <a:srgbClr val="BFBFBF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29" name="Oval 114">
                <a:extLst>
                  <a:ext uri="{FF2B5EF4-FFF2-40B4-BE49-F238E27FC236}">
                    <a16:creationId xmlns:a16="http://schemas.microsoft.com/office/drawing/2014/main" id="{00000000-0008-0000-0500-00001D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602038" y="2635250"/>
                <a:ext cx="207962" cy="203200"/>
              </a:xfrm>
              <a:prstGeom prst="ellipse">
                <a:avLst/>
              </a:pr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30" name="Oval 115">
                <a:extLst>
                  <a:ext uri="{FF2B5EF4-FFF2-40B4-BE49-F238E27FC236}">
                    <a16:creationId xmlns:a16="http://schemas.microsoft.com/office/drawing/2014/main" id="{00000000-0008-0000-0500-00001E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602038" y="2635250"/>
                <a:ext cx="207962" cy="203200"/>
              </a:xfrm>
              <a:prstGeom prst="ellipse">
                <a:avLst/>
              </a:pr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31" name="Oval 116">
                <a:extLst>
                  <a:ext uri="{FF2B5EF4-FFF2-40B4-BE49-F238E27FC236}">
                    <a16:creationId xmlns:a16="http://schemas.microsoft.com/office/drawing/2014/main" id="{00000000-0008-0000-0500-00001F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602038" y="2635250"/>
                <a:ext cx="207962" cy="203200"/>
              </a:xfrm>
              <a:prstGeom prst="ellipse">
                <a:avLst/>
              </a:prstGeom>
              <a:solidFill>
                <a:srgbClr val="BFBFBF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32" name="Oval 117">
                <a:extLst>
                  <a:ext uri="{FF2B5EF4-FFF2-40B4-BE49-F238E27FC236}">
                    <a16:creationId xmlns:a16="http://schemas.microsoft.com/office/drawing/2014/main" id="{00000000-0008-0000-0500-000020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602038" y="2987675"/>
                <a:ext cx="207962" cy="203200"/>
              </a:xfrm>
              <a:prstGeom prst="ellipse">
                <a:avLst/>
              </a:pr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33" name="Oval 118">
                <a:extLst>
                  <a:ext uri="{FF2B5EF4-FFF2-40B4-BE49-F238E27FC236}">
                    <a16:creationId xmlns:a16="http://schemas.microsoft.com/office/drawing/2014/main" id="{00000000-0008-0000-0500-000021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602038" y="2987675"/>
                <a:ext cx="207962" cy="203200"/>
              </a:xfrm>
              <a:prstGeom prst="ellipse">
                <a:avLst/>
              </a:pr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34" name="Oval 119">
                <a:extLst>
                  <a:ext uri="{FF2B5EF4-FFF2-40B4-BE49-F238E27FC236}">
                    <a16:creationId xmlns:a16="http://schemas.microsoft.com/office/drawing/2014/main" id="{00000000-0008-0000-0500-000022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602038" y="2987675"/>
                <a:ext cx="207962" cy="203200"/>
              </a:xfrm>
              <a:prstGeom prst="ellipse">
                <a:avLst/>
              </a:prstGeom>
              <a:solidFill>
                <a:srgbClr val="BFBFBF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35" name="Freeform 120">
                <a:extLst>
                  <a:ext uri="{FF2B5EF4-FFF2-40B4-BE49-F238E27FC236}">
                    <a16:creationId xmlns:a16="http://schemas.microsoft.com/office/drawing/2014/main" id="{00000000-0008-0000-0500-000023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3568700" y="3319463"/>
                <a:ext cx="293687" cy="1863725"/>
              </a:xfrm>
              <a:custGeom>
                <a:avLst/>
                <a:gdLst>
                  <a:gd name="T0" fmla="*/ 77 w 78"/>
                  <a:gd name="T1" fmla="*/ 48 h 496"/>
                  <a:gd name="T2" fmla="*/ 78 w 78"/>
                  <a:gd name="T3" fmla="*/ 39 h 496"/>
                  <a:gd name="T4" fmla="*/ 39 w 78"/>
                  <a:gd name="T5" fmla="*/ 0 h 496"/>
                  <a:gd name="T6" fmla="*/ 0 w 78"/>
                  <a:gd name="T7" fmla="*/ 40 h 496"/>
                  <a:gd name="T8" fmla="*/ 18 w 78"/>
                  <a:gd name="T9" fmla="*/ 475 h 496"/>
                  <a:gd name="T10" fmla="*/ 19 w 78"/>
                  <a:gd name="T11" fmla="*/ 475 h 496"/>
                  <a:gd name="T12" fmla="*/ 19 w 78"/>
                  <a:gd name="T13" fmla="*/ 475 h 496"/>
                  <a:gd name="T14" fmla="*/ 40 w 78"/>
                  <a:gd name="T15" fmla="*/ 496 h 496"/>
                  <a:gd name="T16" fmla="*/ 61 w 78"/>
                  <a:gd name="T17" fmla="*/ 475 h 496"/>
                  <a:gd name="T18" fmla="*/ 61 w 78"/>
                  <a:gd name="T19" fmla="*/ 475 h 496"/>
                  <a:gd name="T20" fmla="*/ 61 w 78"/>
                  <a:gd name="T21" fmla="*/ 475 h 496"/>
                  <a:gd name="T22" fmla="*/ 77 w 78"/>
                  <a:gd name="T23" fmla="*/ 48 h 496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</a:cxnLst>
                <a:rect l="0" t="0" r="r" b="b"/>
                <a:pathLst>
                  <a:path w="78" h="496">
                    <a:moveTo>
                      <a:pt x="77" y="48"/>
                    </a:moveTo>
                    <a:cubicBezTo>
                      <a:pt x="77" y="45"/>
                      <a:pt x="78" y="42"/>
                      <a:pt x="78" y="39"/>
                    </a:cubicBezTo>
                    <a:cubicBezTo>
                      <a:pt x="78" y="18"/>
                      <a:pt x="60" y="0"/>
                      <a:pt x="39" y="0"/>
                    </a:cubicBezTo>
                    <a:cubicBezTo>
                      <a:pt x="17" y="0"/>
                      <a:pt x="0" y="18"/>
                      <a:pt x="0" y="40"/>
                    </a:cubicBezTo>
                    <a:cubicBezTo>
                      <a:pt x="18" y="475"/>
                      <a:pt x="18" y="475"/>
                      <a:pt x="18" y="475"/>
                    </a:cubicBezTo>
                    <a:cubicBezTo>
                      <a:pt x="19" y="475"/>
                      <a:pt x="19" y="475"/>
                      <a:pt x="19" y="475"/>
                    </a:cubicBezTo>
                    <a:cubicBezTo>
                      <a:pt x="19" y="475"/>
                      <a:pt x="19" y="475"/>
                      <a:pt x="19" y="475"/>
                    </a:cubicBezTo>
                    <a:cubicBezTo>
                      <a:pt x="19" y="487"/>
                      <a:pt x="29" y="496"/>
                      <a:pt x="40" y="496"/>
                    </a:cubicBezTo>
                    <a:cubicBezTo>
                      <a:pt x="52" y="496"/>
                      <a:pt x="61" y="487"/>
                      <a:pt x="61" y="475"/>
                    </a:cubicBezTo>
                    <a:cubicBezTo>
                      <a:pt x="61" y="475"/>
                      <a:pt x="61" y="475"/>
                      <a:pt x="61" y="475"/>
                    </a:cubicBezTo>
                    <a:cubicBezTo>
                      <a:pt x="61" y="475"/>
                      <a:pt x="61" y="475"/>
                      <a:pt x="61" y="475"/>
                    </a:cubicBezTo>
                    <a:lnTo>
                      <a:pt x="77" y="48"/>
                    </a:lnTo>
                    <a:close/>
                  </a:path>
                </a:pathLst>
              </a:custGeom>
              <a:solidFill>
                <a:srgbClr val="A26E06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36" name="Oval 121">
                <a:extLst>
                  <a:ext uri="{FF2B5EF4-FFF2-40B4-BE49-F238E27FC236}">
                    <a16:creationId xmlns:a16="http://schemas.microsoft.com/office/drawing/2014/main" id="{00000000-0008-0000-0500-000024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360738" y="1187450"/>
                <a:ext cx="735012" cy="733425"/>
              </a:xfrm>
              <a:prstGeom prst="ellipse">
                <a:avLst/>
              </a:prstGeom>
              <a:solidFill>
                <a:srgbClr val="FFFFFF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37" name="Freeform 122">
                <a:extLst>
                  <a:ext uri="{FF2B5EF4-FFF2-40B4-BE49-F238E27FC236}">
                    <a16:creationId xmlns:a16="http://schemas.microsoft.com/office/drawing/2014/main" id="{00000000-0008-0000-0500-000025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3319464" y="1157290"/>
                <a:ext cx="790576" cy="790576"/>
              </a:xfrm>
              <a:custGeom>
                <a:avLst/>
                <a:gdLst>
                  <a:gd name="T0" fmla="*/ 105 w 210"/>
                  <a:gd name="T1" fmla="*/ 0 h 210"/>
                  <a:gd name="T2" fmla="*/ 0 w 210"/>
                  <a:gd name="T3" fmla="*/ 105 h 210"/>
                  <a:gd name="T4" fmla="*/ 105 w 210"/>
                  <a:gd name="T5" fmla="*/ 210 h 210"/>
                  <a:gd name="T6" fmla="*/ 210 w 210"/>
                  <a:gd name="T7" fmla="*/ 105 h 210"/>
                  <a:gd name="T8" fmla="*/ 105 w 210"/>
                  <a:gd name="T9" fmla="*/ 0 h 210"/>
                  <a:gd name="T10" fmla="*/ 105 w 210"/>
                  <a:gd name="T11" fmla="*/ 193 h 210"/>
                  <a:gd name="T12" fmla="*/ 17 w 210"/>
                  <a:gd name="T13" fmla="*/ 105 h 210"/>
                  <a:gd name="T14" fmla="*/ 105 w 210"/>
                  <a:gd name="T15" fmla="*/ 18 h 210"/>
                  <a:gd name="T16" fmla="*/ 192 w 210"/>
                  <a:gd name="T17" fmla="*/ 105 h 210"/>
                  <a:gd name="T18" fmla="*/ 105 w 210"/>
                  <a:gd name="T19" fmla="*/ 193 h 21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</a:cxnLst>
                <a:rect l="0" t="0" r="r" b="b"/>
                <a:pathLst>
                  <a:path w="210" h="210">
                    <a:moveTo>
                      <a:pt x="105" y="0"/>
                    </a:moveTo>
                    <a:cubicBezTo>
                      <a:pt x="47" y="0"/>
                      <a:pt x="0" y="47"/>
                      <a:pt x="0" y="105"/>
                    </a:cubicBezTo>
                    <a:cubicBezTo>
                      <a:pt x="0" y="163"/>
                      <a:pt x="47" y="210"/>
                      <a:pt x="105" y="210"/>
                    </a:cubicBezTo>
                    <a:cubicBezTo>
                      <a:pt x="163" y="210"/>
                      <a:pt x="210" y="163"/>
                      <a:pt x="210" y="105"/>
                    </a:cubicBezTo>
                    <a:cubicBezTo>
                      <a:pt x="210" y="47"/>
                      <a:pt x="163" y="0"/>
                      <a:pt x="105" y="0"/>
                    </a:cubicBezTo>
                    <a:close/>
                    <a:moveTo>
                      <a:pt x="105" y="193"/>
                    </a:moveTo>
                    <a:cubicBezTo>
                      <a:pt x="56" y="193"/>
                      <a:pt x="17" y="154"/>
                      <a:pt x="17" y="105"/>
                    </a:cubicBezTo>
                    <a:cubicBezTo>
                      <a:pt x="17" y="57"/>
                      <a:pt x="56" y="18"/>
                      <a:pt x="105" y="18"/>
                    </a:cubicBezTo>
                    <a:cubicBezTo>
                      <a:pt x="153" y="18"/>
                      <a:pt x="192" y="57"/>
                      <a:pt x="192" y="105"/>
                    </a:cubicBezTo>
                    <a:cubicBezTo>
                      <a:pt x="192" y="154"/>
                      <a:pt x="153" y="193"/>
                      <a:pt x="105" y="193"/>
                    </a:cubicBezTo>
                    <a:close/>
                  </a:path>
                </a:pathLst>
              </a:custGeom>
              <a:solidFill>
                <a:srgbClr val="A26E06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</xdr:grpSp>
      </xdr:grpSp>
    </xdr:grpSp>
    <xdr:clientData/>
  </xdr:twoCellAnchor>
  <xdr:twoCellAnchor>
    <xdr:from>
      <xdr:col>0</xdr:col>
      <xdr:colOff>0</xdr:colOff>
      <xdr:row>6</xdr:row>
      <xdr:rowOff>23812</xdr:rowOff>
    </xdr:from>
    <xdr:to>
      <xdr:col>14</xdr:col>
      <xdr:colOff>762000</xdr:colOff>
      <xdr:row>6</xdr:row>
      <xdr:rowOff>23812</xdr:rowOff>
    </xdr:to>
    <xdr:cxnSp macro="">
      <xdr:nvCxnSpPr>
        <xdr:cNvPr id="43" name="Conector reto 42">
          <a:extLst>
            <a:ext uri="{FF2B5EF4-FFF2-40B4-BE49-F238E27FC236}">
              <a16:creationId xmlns:a16="http://schemas.microsoft.com/office/drawing/2014/main" id="{00000000-0008-0000-0500-00002B000000}"/>
            </a:ext>
          </a:extLst>
        </xdr:cNvPr>
        <xdr:cNvCxnSpPr/>
      </xdr:nvCxnSpPr>
      <xdr:spPr>
        <a:xfrm>
          <a:off x="0" y="1273968"/>
          <a:ext cx="12311063" cy="0"/>
        </a:xfrm>
        <a:prstGeom prst="line">
          <a:avLst/>
        </a:prstGeom>
        <a:ln>
          <a:solidFill>
            <a:srgbClr val="C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238126</xdr:colOff>
      <xdr:row>3</xdr:row>
      <xdr:rowOff>171450</xdr:rowOff>
    </xdr:from>
    <xdr:to>
      <xdr:col>15</xdr:col>
      <xdr:colOff>590551</xdr:colOff>
      <xdr:row>6</xdr:row>
      <xdr:rowOff>66675</xdr:rowOff>
    </xdr:to>
    <xdr:sp macro="" textlink="">
      <xdr:nvSpPr>
        <xdr:cNvPr id="60" name="Retângulo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SpPr/>
      </xdr:nvSpPr>
      <xdr:spPr>
        <a:xfrm>
          <a:off x="5298282" y="707231"/>
          <a:ext cx="3995738" cy="466725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1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</xdr:col>
      <xdr:colOff>82547</xdr:colOff>
      <xdr:row>0</xdr:row>
      <xdr:rowOff>72504</xdr:rowOff>
    </xdr:from>
    <xdr:to>
      <xdr:col>3</xdr:col>
      <xdr:colOff>311147</xdr:colOff>
      <xdr:row>2</xdr:row>
      <xdr:rowOff>51319</xdr:rowOff>
    </xdr:to>
    <xdr:pic>
      <xdr:nvPicPr>
        <xdr:cNvPr id="10" name="Imagem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2547" y="72504"/>
          <a:ext cx="1647825" cy="369340"/>
        </a:xfrm>
        <a:prstGeom prst="rect">
          <a:avLst/>
        </a:prstGeom>
      </xdr:spPr>
    </xdr:pic>
    <xdr:clientData/>
  </xdr:twoCellAnchor>
  <xdr:twoCellAnchor editAs="oneCell">
    <xdr:from>
      <xdr:col>3</xdr:col>
      <xdr:colOff>421211</xdr:colOff>
      <xdr:row>0</xdr:row>
      <xdr:rowOff>72860</xdr:rowOff>
    </xdr:from>
    <xdr:to>
      <xdr:col>6</xdr:col>
      <xdr:colOff>237061</xdr:colOff>
      <xdr:row>2</xdr:row>
      <xdr:rowOff>50963</xdr:rowOff>
    </xdr:to>
    <xdr:pic>
      <xdr:nvPicPr>
        <xdr:cNvPr id="11" name="Imagem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840436" y="72860"/>
          <a:ext cx="1644650" cy="368628"/>
        </a:xfrm>
        <a:prstGeom prst="rect">
          <a:avLst/>
        </a:prstGeom>
      </xdr:spPr>
    </xdr:pic>
    <xdr:clientData/>
  </xdr:twoCellAnchor>
  <xdr:twoCellAnchor editAs="oneCell">
    <xdr:from>
      <xdr:col>6</xdr:col>
      <xdr:colOff>341837</xdr:colOff>
      <xdr:row>0</xdr:row>
      <xdr:rowOff>72860</xdr:rowOff>
    </xdr:from>
    <xdr:to>
      <xdr:col>9</xdr:col>
      <xdr:colOff>157687</xdr:colOff>
      <xdr:row>2</xdr:row>
      <xdr:rowOff>50963</xdr:rowOff>
    </xdr:to>
    <xdr:pic>
      <xdr:nvPicPr>
        <xdr:cNvPr id="12" name="Imagem 11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589862" y="72860"/>
          <a:ext cx="1644650" cy="368628"/>
        </a:xfrm>
        <a:prstGeom prst="rect">
          <a:avLst/>
        </a:prstGeom>
      </xdr:spPr>
    </xdr:pic>
    <xdr:clientData/>
  </xdr:twoCellAnchor>
  <xdr:twoCellAnchor editAs="oneCell">
    <xdr:from>
      <xdr:col>9</xdr:col>
      <xdr:colOff>275691</xdr:colOff>
      <xdr:row>0</xdr:row>
      <xdr:rowOff>158585</xdr:rowOff>
    </xdr:from>
    <xdr:to>
      <xdr:col>12</xdr:col>
      <xdr:colOff>91541</xdr:colOff>
      <xdr:row>2</xdr:row>
      <xdr:rowOff>136688</xdr:rowOff>
    </xdr:to>
    <xdr:pic>
      <xdr:nvPicPr>
        <xdr:cNvPr id="13" name="Imagem 12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352516" y="158585"/>
          <a:ext cx="1644650" cy="368628"/>
        </a:xfrm>
        <a:prstGeom prst="rect">
          <a:avLst/>
        </a:prstGeom>
      </xdr:spPr>
    </xdr:pic>
    <xdr:clientData/>
  </xdr:twoCellAnchor>
  <xdr:twoCellAnchor editAs="oneCell">
    <xdr:from>
      <xdr:col>12</xdr:col>
      <xdr:colOff>217486</xdr:colOff>
      <xdr:row>0</xdr:row>
      <xdr:rowOff>72860</xdr:rowOff>
    </xdr:from>
    <xdr:to>
      <xdr:col>15</xdr:col>
      <xdr:colOff>33336</xdr:colOff>
      <xdr:row>2</xdr:row>
      <xdr:rowOff>50963</xdr:rowOff>
    </xdr:to>
    <xdr:pic>
      <xdr:nvPicPr>
        <xdr:cNvPr id="14" name="Imagem 13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123111" y="72860"/>
          <a:ext cx="1644650" cy="368628"/>
        </a:xfrm>
        <a:prstGeom prst="rect">
          <a:avLst/>
        </a:prstGeom>
      </xdr:spPr>
    </xdr:pic>
    <xdr:clientData/>
  </xdr:twoCellAnchor>
  <xdr:twoCellAnchor editAs="oneCell">
    <xdr:from>
      <xdr:col>15</xdr:col>
      <xdr:colOff>155821</xdr:colOff>
      <xdr:row>0</xdr:row>
      <xdr:rowOff>72386</xdr:rowOff>
    </xdr:from>
    <xdr:to>
      <xdr:col>17</xdr:col>
      <xdr:colOff>585504</xdr:colOff>
      <xdr:row>2</xdr:row>
      <xdr:rowOff>51438</xdr:rowOff>
    </xdr:to>
    <xdr:pic>
      <xdr:nvPicPr>
        <xdr:cNvPr id="15" name="Imagem 14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890246" y="72386"/>
          <a:ext cx="1648883" cy="369577"/>
        </a:xfrm>
        <a:prstGeom prst="rect">
          <a:avLst/>
        </a:prstGeom>
      </xdr:spPr>
    </xdr:pic>
    <xdr:clientData/>
  </xdr:twoCellAnchor>
  <xdr:twoCellAnchor editAs="oneCell">
    <xdr:from>
      <xdr:col>18</xdr:col>
      <xdr:colOff>98425</xdr:colOff>
      <xdr:row>0</xdr:row>
      <xdr:rowOff>72386</xdr:rowOff>
    </xdr:from>
    <xdr:to>
      <xdr:col>20</xdr:col>
      <xdr:colOff>528108</xdr:colOff>
      <xdr:row>2</xdr:row>
      <xdr:rowOff>51438</xdr:rowOff>
    </xdr:to>
    <xdr:pic>
      <xdr:nvPicPr>
        <xdr:cNvPr id="16" name="Imagem 15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661650" y="72386"/>
          <a:ext cx="1648883" cy="369577"/>
        </a:xfrm>
        <a:prstGeom prst="rect">
          <a:avLst/>
        </a:prstGeom>
      </xdr:spPr>
    </xdr:pic>
    <xdr:clientData/>
  </xdr:twoCellAnchor>
  <xdr:twoCellAnchor>
    <xdr:from>
      <xdr:col>9</xdr:col>
      <xdr:colOff>271499</xdr:colOff>
      <xdr:row>2</xdr:row>
      <xdr:rowOff>37256</xdr:rowOff>
    </xdr:from>
    <xdr:to>
      <xdr:col>12</xdr:col>
      <xdr:colOff>91499</xdr:colOff>
      <xdr:row>3</xdr:row>
      <xdr:rowOff>2381</xdr:rowOff>
    </xdr:to>
    <xdr:grpSp>
      <xdr:nvGrpSpPr>
        <xdr:cNvPr id="17" name="Agrupar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GrpSpPr/>
      </xdr:nvGrpSpPr>
      <xdr:grpSpPr>
        <a:xfrm>
          <a:off x="5348324" y="427781"/>
          <a:ext cx="1648800" cy="108000"/>
          <a:chOff x="52424" y="399206"/>
          <a:chExt cx="1648800" cy="108000"/>
        </a:xfrm>
      </xdr:grpSpPr>
      <xdr:sp macro="" textlink="">
        <xdr:nvSpPr>
          <xdr:cNvPr id="18" name="Retângulo 17">
            <a:extLst>
              <a:ext uri="{FF2B5EF4-FFF2-40B4-BE49-F238E27FC236}">
                <a16:creationId xmlns:a16="http://schemas.microsoft.com/office/drawing/2014/main" id="{00000000-0008-0000-0600-000012000000}"/>
              </a:ext>
            </a:extLst>
          </xdr:cNvPr>
          <xdr:cNvSpPr/>
        </xdr:nvSpPr>
        <xdr:spPr>
          <a:xfrm rot="5400000">
            <a:off x="858824" y="-337477"/>
            <a:ext cx="36000" cy="1648800"/>
          </a:xfrm>
          <a:prstGeom prst="rect">
            <a:avLst/>
          </a:prstGeom>
          <a:solidFill>
            <a:schemeClr val="bg1">
              <a:lumMod val="6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9" name="Triângulo isósceles 18">
            <a:extLst>
              <a:ext uri="{FF2B5EF4-FFF2-40B4-BE49-F238E27FC236}">
                <a16:creationId xmlns:a16="http://schemas.microsoft.com/office/drawing/2014/main" id="{00000000-0008-0000-0600-000013000000}"/>
              </a:ext>
            </a:extLst>
          </xdr:cNvPr>
          <xdr:cNvSpPr/>
        </xdr:nvSpPr>
        <xdr:spPr>
          <a:xfrm>
            <a:off x="766021" y="399206"/>
            <a:ext cx="144000" cy="108000"/>
          </a:xfrm>
          <a:prstGeom prst="triangle">
            <a:avLst/>
          </a:prstGeom>
          <a:solidFill>
            <a:schemeClr val="bg1">
              <a:lumMod val="6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</xdr:grpSp>
    <xdr:clientData/>
  </xdr:twoCellAnchor>
  <xdr:twoCellAnchor>
    <xdr:from>
      <xdr:col>1</xdr:col>
      <xdr:colOff>76200</xdr:colOff>
      <xdr:row>3</xdr:row>
      <xdr:rowOff>171450</xdr:rowOff>
    </xdr:from>
    <xdr:to>
      <xdr:col>5</xdr:col>
      <xdr:colOff>257174</xdr:colOff>
      <xdr:row>6</xdr:row>
      <xdr:rowOff>66675</xdr:rowOff>
    </xdr:to>
    <xdr:grpSp>
      <xdr:nvGrpSpPr>
        <xdr:cNvPr id="45" name="Agrupar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GrpSpPr/>
      </xdr:nvGrpSpPr>
      <xdr:grpSpPr>
        <a:xfrm>
          <a:off x="76200" y="704850"/>
          <a:ext cx="2819399" cy="466725"/>
          <a:chOff x="123825" y="657225"/>
          <a:chExt cx="2819399" cy="466725"/>
        </a:xfrm>
      </xdr:grpSpPr>
      <xdr:sp macro="" textlink="">
        <xdr:nvSpPr>
          <xdr:cNvPr id="68" name="Retângulo 67">
            <a:extLst>
              <a:ext uri="{FF2B5EF4-FFF2-40B4-BE49-F238E27FC236}">
                <a16:creationId xmlns:a16="http://schemas.microsoft.com/office/drawing/2014/main" id="{00000000-0008-0000-0600-000044000000}"/>
              </a:ext>
            </a:extLst>
          </xdr:cNvPr>
          <xdr:cNvSpPr/>
        </xdr:nvSpPr>
        <xdr:spPr>
          <a:xfrm>
            <a:off x="123825" y="657225"/>
            <a:ext cx="2819399" cy="466725"/>
          </a:xfrm>
          <a:prstGeom prst="rect">
            <a:avLst/>
          </a:prstGeom>
          <a:solidFill>
            <a:schemeClr val="bg1"/>
          </a:solidFill>
          <a:ln>
            <a:noFill/>
          </a:ln>
          <a:effectLst>
            <a:outerShdw blurRad="50800" dist="38100" dir="2700000" algn="tl" rotWithShape="0">
              <a:prstClr val="black">
                <a:alpha val="1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9221" name="Drop Down 5" hidden="1">
                <a:extLst>
                  <a:ext uri="{63B3BB69-23CF-44E3-9099-C40C66FF867C}">
                    <a14:compatExt spid="_x0000_s9221"/>
                  </a:ext>
                  <a:ext uri="{FF2B5EF4-FFF2-40B4-BE49-F238E27FC236}">
                    <a16:creationId xmlns:a16="http://schemas.microsoft.com/office/drawing/2014/main" id="{00000000-0008-0000-0600-000005240000}"/>
                  </a:ext>
                </a:extLst>
              </xdr:cNvPr>
              <xdr:cNvSpPr/>
            </xdr:nvSpPr>
            <xdr:spPr bwMode="auto">
              <a:xfrm>
                <a:off x="1790699" y="742950"/>
                <a:ext cx="1047750" cy="28575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xdr:sp macro="" textlink="">
        <xdr:nvSpPr>
          <xdr:cNvPr id="70" name="CaixaDeTexto 69">
            <a:extLst>
              <a:ext uri="{FF2B5EF4-FFF2-40B4-BE49-F238E27FC236}">
                <a16:creationId xmlns:a16="http://schemas.microsoft.com/office/drawing/2014/main" id="{00000000-0008-0000-0600-000046000000}"/>
              </a:ext>
            </a:extLst>
          </xdr:cNvPr>
          <xdr:cNvSpPr txBox="1"/>
        </xdr:nvSpPr>
        <xdr:spPr>
          <a:xfrm>
            <a:off x="161924" y="704850"/>
            <a:ext cx="1634230" cy="34278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BR" sz="1600" b="1">
                <a:solidFill>
                  <a:schemeClr val="tx1">
                    <a:lumMod val="50000"/>
                    <a:lumOff val="50000"/>
                  </a:schemeClr>
                </a:solidFill>
              </a:rPr>
              <a:t>ESCOLHA O MÊS:</a:t>
            </a:r>
          </a:p>
        </xdr:txBody>
      </xdr:sp>
    </xdr:grpSp>
    <xdr:clientData/>
  </xdr:twoCellAnchor>
  <xdr:twoCellAnchor>
    <xdr:from>
      <xdr:col>1</xdr:col>
      <xdr:colOff>111918</xdr:colOff>
      <xdr:row>7</xdr:row>
      <xdr:rowOff>76200</xdr:rowOff>
    </xdr:from>
    <xdr:to>
      <xdr:col>20</xdr:col>
      <xdr:colOff>569119</xdr:colOff>
      <xdr:row>31</xdr:row>
      <xdr:rowOff>142875</xdr:rowOff>
    </xdr:to>
    <xdr:sp macro="" textlink="">
      <xdr:nvSpPr>
        <xdr:cNvPr id="71" name="Retângulo 70">
          <a:extLst>
            <a:ext uri="{FF2B5EF4-FFF2-40B4-BE49-F238E27FC236}">
              <a16:creationId xmlns:a16="http://schemas.microsoft.com/office/drawing/2014/main" id="{00000000-0008-0000-0600-000047000000}"/>
            </a:ext>
          </a:extLst>
        </xdr:cNvPr>
        <xdr:cNvSpPr/>
      </xdr:nvSpPr>
      <xdr:spPr>
        <a:xfrm>
          <a:off x="111918" y="1373981"/>
          <a:ext cx="12196764" cy="4638675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1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>
            <a:solidFill>
              <a:srgbClr val="FF9797"/>
            </a:solidFill>
          </a:endParaRPr>
        </a:p>
      </xdr:txBody>
    </xdr:sp>
    <xdr:clientData/>
  </xdr:twoCellAnchor>
  <xdr:twoCellAnchor>
    <xdr:from>
      <xdr:col>1</xdr:col>
      <xdr:colOff>219074</xdr:colOff>
      <xdr:row>17</xdr:row>
      <xdr:rowOff>123825</xdr:rowOff>
    </xdr:from>
    <xdr:to>
      <xdr:col>6</xdr:col>
      <xdr:colOff>409574</xdr:colOff>
      <xdr:row>19</xdr:row>
      <xdr:rowOff>85611</xdr:rowOff>
    </xdr:to>
    <xdr:grpSp>
      <xdr:nvGrpSpPr>
        <xdr:cNvPr id="20" name="Agrupar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GrpSpPr/>
      </xdr:nvGrpSpPr>
      <xdr:grpSpPr>
        <a:xfrm>
          <a:off x="219074" y="3324225"/>
          <a:ext cx="3438525" cy="342786"/>
          <a:chOff x="219075" y="3362325"/>
          <a:chExt cx="2950680" cy="342786"/>
        </a:xfrm>
      </xdr:grpSpPr>
      <xdr:sp macro="" textlink="">
        <xdr:nvSpPr>
          <xdr:cNvPr id="72" name="CaixaDeTexto 71">
            <a:extLst>
              <a:ext uri="{FF2B5EF4-FFF2-40B4-BE49-F238E27FC236}">
                <a16:creationId xmlns:a16="http://schemas.microsoft.com/office/drawing/2014/main" id="{00000000-0008-0000-0600-000048000000}"/>
              </a:ext>
            </a:extLst>
          </xdr:cNvPr>
          <xdr:cNvSpPr txBox="1"/>
        </xdr:nvSpPr>
        <xdr:spPr>
          <a:xfrm>
            <a:off x="219075" y="3362325"/>
            <a:ext cx="2950680" cy="34278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BR" sz="1600" b="1">
                <a:solidFill>
                  <a:srgbClr val="2FA163"/>
                </a:solidFill>
              </a:rPr>
              <a:t>TOP 3 CATEGORIAS DE RECEITAS</a:t>
            </a:r>
          </a:p>
        </xdr:txBody>
      </xdr:sp>
      <xdr:cxnSp macro="">
        <xdr:nvCxnSpPr>
          <xdr:cNvPr id="73" name="Conector reto 72">
            <a:extLst>
              <a:ext uri="{FF2B5EF4-FFF2-40B4-BE49-F238E27FC236}">
                <a16:creationId xmlns:a16="http://schemas.microsoft.com/office/drawing/2014/main" id="{00000000-0008-0000-0600-000049000000}"/>
              </a:ext>
            </a:extLst>
          </xdr:cNvPr>
          <xdr:cNvCxnSpPr/>
        </xdr:nvCxnSpPr>
        <xdr:spPr>
          <a:xfrm>
            <a:off x="219075" y="3686175"/>
            <a:ext cx="2823637" cy="0"/>
          </a:xfrm>
          <a:prstGeom prst="line">
            <a:avLst/>
          </a:prstGeom>
          <a:ln>
            <a:solidFill>
              <a:srgbClr val="7AD8A5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5</xdr:col>
      <xdr:colOff>447675</xdr:colOff>
      <xdr:row>8</xdr:row>
      <xdr:rowOff>57150</xdr:rowOff>
    </xdr:from>
    <xdr:to>
      <xdr:col>10</xdr:col>
      <xdr:colOff>104775</xdr:colOff>
      <xdr:row>19</xdr:row>
      <xdr:rowOff>114300</xdr:rowOff>
    </xdr:to>
    <xdr:graphicFrame macro="">
      <xdr:nvGraphicFramePr>
        <xdr:cNvPr id="74" name="Gráfico 73">
          <a:extLst>
            <a:ext uri="{FF2B5EF4-FFF2-40B4-BE49-F238E27FC236}">
              <a16:creationId xmlns:a16="http://schemas.microsoft.com/office/drawing/2014/main" id="{00000000-0008-0000-0600-00004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11</xdr:col>
      <xdr:colOff>28575</xdr:colOff>
      <xdr:row>17</xdr:row>
      <xdr:rowOff>114300</xdr:rowOff>
    </xdr:from>
    <xdr:to>
      <xdr:col>17</xdr:col>
      <xdr:colOff>57153</xdr:colOff>
      <xdr:row>19</xdr:row>
      <xdr:rowOff>76086</xdr:rowOff>
    </xdr:to>
    <xdr:grpSp>
      <xdr:nvGrpSpPr>
        <xdr:cNvPr id="22" name="Agrupar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GrpSpPr/>
      </xdr:nvGrpSpPr>
      <xdr:grpSpPr>
        <a:xfrm>
          <a:off x="6324600" y="3314700"/>
          <a:ext cx="3686178" cy="342786"/>
          <a:chOff x="6162674" y="2066925"/>
          <a:chExt cx="1961777" cy="342786"/>
        </a:xfrm>
      </xdr:grpSpPr>
      <xdr:sp macro="" textlink="">
        <xdr:nvSpPr>
          <xdr:cNvPr id="75" name="CaixaDeTexto 74">
            <a:extLst>
              <a:ext uri="{FF2B5EF4-FFF2-40B4-BE49-F238E27FC236}">
                <a16:creationId xmlns:a16="http://schemas.microsoft.com/office/drawing/2014/main" id="{00000000-0008-0000-0600-00004B000000}"/>
              </a:ext>
            </a:extLst>
          </xdr:cNvPr>
          <xdr:cNvSpPr txBox="1"/>
        </xdr:nvSpPr>
        <xdr:spPr>
          <a:xfrm>
            <a:off x="6162675" y="2066925"/>
            <a:ext cx="1961776" cy="34278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spAutoFit/>
          </a:bodyPr>
          <a:lstStyle/>
          <a:p>
            <a:r>
              <a:rPr lang="pt-BR" sz="1600" b="1">
                <a:solidFill>
                  <a:srgbClr val="FF5353"/>
                </a:solidFill>
              </a:rPr>
              <a:t>TOP 3</a:t>
            </a:r>
            <a:r>
              <a:rPr lang="pt-BR" sz="1600" b="1" baseline="0">
                <a:solidFill>
                  <a:srgbClr val="FF5353"/>
                </a:solidFill>
              </a:rPr>
              <a:t> CATEGORIAS DE </a:t>
            </a:r>
            <a:r>
              <a:rPr lang="pt-BR" sz="1600" b="1">
                <a:solidFill>
                  <a:srgbClr val="FF5353"/>
                </a:solidFill>
              </a:rPr>
              <a:t>DESPESAS</a:t>
            </a:r>
          </a:p>
        </xdr:txBody>
      </xdr:sp>
      <xdr:cxnSp macro="">
        <xdr:nvCxnSpPr>
          <xdr:cNvPr id="76" name="Conector reto 75">
            <a:extLst>
              <a:ext uri="{FF2B5EF4-FFF2-40B4-BE49-F238E27FC236}">
                <a16:creationId xmlns:a16="http://schemas.microsoft.com/office/drawing/2014/main" id="{00000000-0008-0000-0600-00004C000000}"/>
              </a:ext>
            </a:extLst>
          </xdr:cNvPr>
          <xdr:cNvCxnSpPr/>
        </xdr:nvCxnSpPr>
        <xdr:spPr>
          <a:xfrm>
            <a:off x="6162674" y="2390775"/>
            <a:ext cx="1875600" cy="0"/>
          </a:xfrm>
          <a:prstGeom prst="line">
            <a:avLst/>
          </a:prstGeom>
          <a:ln>
            <a:solidFill>
              <a:srgbClr val="FF9797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2</xdr:col>
      <xdr:colOff>185253</xdr:colOff>
      <xdr:row>11</xdr:row>
      <xdr:rowOff>9525</xdr:rowOff>
    </xdr:from>
    <xdr:to>
      <xdr:col>5</xdr:col>
      <xdr:colOff>161923</xdr:colOff>
      <xdr:row>14</xdr:row>
      <xdr:rowOff>77488</xdr:rowOff>
    </xdr:to>
    <xdr:grpSp>
      <xdr:nvGrpSpPr>
        <xdr:cNvPr id="9" name="Agrupar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GrpSpPr/>
      </xdr:nvGrpSpPr>
      <xdr:grpSpPr>
        <a:xfrm>
          <a:off x="794853" y="2066925"/>
          <a:ext cx="2005495" cy="639463"/>
          <a:chOff x="804378" y="1257300"/>
          <a:chExt cx="2005495" cy="639463"/>
        </a:xfrm>
      </xdr:grpSpPr>
      <xdr:sp macro="" textlink="">
        <xdr:nvSpPr>
          <xdr:cNvPr id="23" name="CaixaDeTexto 22">
            <a:extLst>
              <a:ext uri="{FF2B5EF4-FFF2-40B4-BE49-F238E27FC236}">
                <a16:creationId xmlns:a16="http://schemas.microsoft.com/office/drawing/2014/main" id="{00000000-0008-0000-0600-000017000000}"/>
              </a:ext>
            </a:extLst>
          </xdr:cNvPr>
          <xdr:cNvSpPr txBox="1"/>
        </xdr:nvSpPr>
        <xdr:spPr>
          <a:xfrm>
            <a:off x="1362927" y="1257300"/>
            <a:ext cx="713336" cy="28020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r"/>
            <a:r>
              <a:rPr lang="pt-BR" sz="1200" b="1">
                <a:solidFill>
                  <a:srgbClr val="41C77E"/>
                </a:solidFill>
              </a:rPr>
              <a:t>RECEITA</a:t>
            </a:r>
          </a:p>
        </xdr:txBody>
      </xdr:sp>
      <xdr:sp macro="" textlink="SUPORTE!C29">
        <xdr:nvSpPr>
          <xdr:cNvPr id="24" name="CaixaDeTexto 23">
            <a:extLst>
              <a:ext uri="{FF2B5EF4-FFF2-40B4-BE49-F238E27FC236}">
                <a16:creationId xmlns:a16="http://schemas.microsoft.com/office/drawing/2014/main" id="{00000000-0008-0000-0600-000018000000}"/>
              </a:ext>
            </a:extLst>
          </xdr:cNvPr>
          <xdr:cNvSpPr txBox="1"/>
        </xdr:nvSpPr>
        <xdr:spPr>
          <a:xfrm>
            <a:off x="804378" y="1428750"/>
            <a:ext cx="2005495" cy="46801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marL="0" indent="0" algn="l"/>
            <a:fld id="{11DA82BF-7386-434F-82E3-5ACBC4FEF278}" type="TxLink">
              <a:rPr lang="en-US" sz="2400" b="1" i="0" u="none" strike="noStrike">
                <a:solidFill>
                  <a:schemeClr val="bg1">
                    <a:lumMod val="50000"/>
                  </a:schemeClr>
                </a:solidFill>
                <a:latin typeface="+mn-lt"/>
                <a:ea typeface="+mn-ea"/>
                <a:cs typeface="+mn-cs"/>
              </a:rPr>
              <a:pPr marL="0" indent="0" algn="l"/>
              <a:t> R$-   </a:t>
            </a:fld>
            <a:endParaRPr lang="pt-BR" sz="2400" b="1" i="0" u="none" strike="noStrike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endParaRPr>
          </a:p>
        </xdr:txBody>
      </xdr:sp>
      <xdr:pic>
        <xdr:nvPicPr>
          <xdr:cNvPr id="25" name="Imagem 24">
            <a:extLst>
              <a:ext uri="{FF2B5EF4-FFF2-40B4-BE49-F238E27FC236}">
                <a16:creationId xmlns:a16="http://schemas.microsoft.com/office/drawing/2014/main" id="{00000000-0008-0000-0600-00001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6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314449" y="1343402"/>
            <a:ext cx="108000" cy="108000"/>
          </a:xfrm>
          <a:prstGeom prst="rect">
            <a:avLst/>
          </a:prstGeom>
        </xdr:spPr>
      </xdr:pic>
    </xdr:grpSp>
    <xdr:clientData/>
  </xdr:twoCellAnchor>
  <xdr:twoCellAnchor>
    <xdr:from>
      <xdr:col>12</xdr:col>
      <xdr:colOff>261455</xdr:colOff>
      <xdr:row>11</xdr:row>
      <xdr:rowOff>19050</xdr:rowOff>
    </xdr:from>
    <xdr:to>
      <xdr:col>15</xdr:col>
      <xdr:colOff>438149</xdr:colOff>
      <xdr:row>14</xdr:row>
      <xdr:rowOff>87013</xdr:rowOff>
    </xdr:to>
    <xdr:grpSp>
      <xdr:nvGrpSpPr>
        <xdr:cNvPr id="94" name="Agrupar 93">
          <a:extLst>
            <a:ext uri="{FF2B5EF4-FFF2-40B4-BE49-F238E27FC236}">
              <a16:creationId xmlns:a16="http://schemas.microsoft.com/office/drawing/2014/main" id="{00000000-0008-0000-0600-00005E000000}"/>
            </a:ext>
          </a:extLst>
        </xdr:cNvPr>
        <xdr:cNvGrpSpPr/>
      </xdr:nvGrpSpPr>
      <xdr:grpSpPr>
        <a:xfrm>
          <a:off x="7167080" y="2076450"/>
          <a:ext cx="2005494" cy="639463"/>
          <a:chOff x="6586055" y="1752600"/>
          <a:chExt cx="2005494" cy="639463"/>
        </a:xfrm>
      </xdr:grpSpPr>
      <xdr:sp macro="" textlink="">
        <xdr:nvSpPr>
          <xdr:cNvPr id="26" name="CaixaDeTexto 25">
            <a:extLst>
              <a:ext uri="{FF2B5EF4-FFF2-40B4-BE49-F238E27FC236}">
                <a16:creationId xmlns:a16="http://schemas.microsoft.com/office/drawing/2014/main" id="{00000000-0008-0000-0600-00001A000000}"/>
              </a:ext>
            </a:extLst>
          </xdr:cNvPr>
          <xdr:cNvSpPr txBox="1"/>
        </xdr:nvSpPr>
        <xdr:spPr>
          <a:xfrm>
            <a:off x="7096978" y="1752600"/>
            <a:ext cx="752385" cy="28020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l"/>
            <a:r>
              <a:rPr lang="pt-BR" sz="1200" b="1">
                <a:solidFill>
                  <a:srgbClr val="FF0000"/>
                </a:solidFill>
              </a:rPr>
              <a:t>DESPESA</a:t>
            </a:r>
          </a:p>
        </xdr:txBody>
      </xdr:sp>
      <xdr:sp macro="" textlink="SUPORTE!C30">
        <xdr:nvSpPr>
          <xdr:cNvPr id="27" name="CaixaDeTexto 26">
            <a:extLst>
              <a:ext uri="{FF2B5EF4-FFF2-40B4-BE49-F238E27FC236}">
                <a16:creationId xmlns:a16="http://schemas.microsoft.com/office/drawing/2014/main" id="{00000000-0008-0000-0600-00001B000000}"/>
              </a:ext>
            </a:extLst>
          </xdr:cNvPr>
          <xdr:cNvSpPr txBox="1"/>
        </xdr:nvSpPr>
        <xdr:spPr>
          <a:xfrm>
            <a:off x="6586055" y="1924050"/>
            <a:ext cx="2005494" cy="46801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marL="0" indent="0" algn="l"/>
            <a:fld id="{23BB768B-8C92-419D-BFD9-E86F6A0363A3}" type="TxLink">
              <a:rPr lang="en-US" sz="2400" b="1" i="0" u="none" strike="noStrike">
                <a:solidFill>
                  <a:schemeClr val="bg1">
                    <a:lumMod val="50000"/>
                  </a:schemeClr>
                </a:solidFill>
                <a:latin typeface="+mn-lt"/>
                <a:ea typeface="+mn-ea"/>
                <a:cs typeface="+mn-cs"/>
              </a:rPr>
              <a:pPr marL="0" indent="0" algn="l"/>
              <a:t> R$500,00 </a:t>
            </a:fld>
            <a:endParaRPr lang="pt-BR" sz="2400" b="1" i="0" u="none" strike="noStrike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endParaRPr>
          </a:p>
        </xdr:txBody>
      </xdr:sp>
      <xdr:pic>
        <xdr:nvPicPr>
          <xdr:cNvPr id="28" name="Imagem 27">
            <a:extLst>
              <a:ext uri="{FF2B5EF4-FFF2-40B4-BE49-F238E27FC236}">
                <a16:creationId xmlns:a16="http://schemas.microsoft.com/office/drawing/2014/main" id="{00000000-0008-0000-0600-00001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7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7048500" y="1838702"/>
            <a:ext cx="108000" cy="108000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381000</xdr:colOff>
      <xdr:row>20</xdr:row>
      <xdr:rowOff>152400</xdr:rowOff>
    </xdr:from>
    <xdr:to>
      <xdr:col>9</xdr:col>
      <xdr:colOff>350907</xdr:colOff>
      <xdr:row>29</xdr:row>
      <xdr:rowOff>17578</xdr:rowOff>
    </xdr:to>
    <xdr:grpSp>
      <xdr:nvGrpSpPr>
        <xdr:cNvPr id="7" name="Agrupar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pSpPr/>
      </xdr:nvGrpSpPr>
      <xdr:grpSpPr>
        <a:xfrm>
          <a:off x="381000" y="3924300"/>
          <a:ext cx="5046732" cy="1579678"/>
          <a:chOff x="428625" y="4933950"/>
          <a:chExt cx="5047026" cy="1579678"/>
        </a:xfrm>
      </xdr:grpSpPr>
      <xdr:sp macro="" textlink="">
        <xdr:nvSpPr>
          <xdr:cNvPr id="31" name="CaixaDeTexto 30">
            <a:extLst>
              <a:ext uri="{FF2B5EF4-FFF2-40B4-BE49-F238E27FC236}">
                <a16:creationId xmlns:a16="http://schemas.microsoft.com/office/drawing/2014/main" id="{00000000-0008-0000-0600-00001F000000}"/>
              </a:ext>
            </a:extLst>
          </xdr:cNvPr>
          <xdr:cNvSpPr txBox="1"/>
        </xdr:nvSpPr>
        <xdr:spPr>
          <a:xfrm>
            <a:off x="523875" y="5238405"/>
            <a:ext cx="256160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BR" sz="1100" b="1">
                <a:solidFill>
                  <a:schemeClr val="bg1">
                    <a:lumMod val="50000"/>
                  </a:schemeClr>
                </a:solidFill>
              </a:rPr>
              <a:t>1</a:t>
            </a:r>
          </a:p>
        </xdr:txBody>
      </xdr:sp>
      <xdr:sp macro="" textlink="SUPORTE!L29">
        <xdr:nvSpPr>
          <xdr:cNvPr id="32" name="CaixaDeTexto 31">
            <a:extLst>
              <a:ext uri="{FF2B5EF4-FFF2-40B4-BE49-F238E27FC236}">
                <a16:creationId xmlns:a16="http://schemas.microsoft.com/office/drawing/2014/main" id="{00000000-0008-0000-0600-000020000000}"/>
              </a:ext>
            </a:extLst>
          </xdr:cNvPr>
          <xdr:cNvSpPr txBox="1"/>
        </xdr:nvSpPr>
        <xdr:spPr>
          <a:xfrm>
            <a:off x="800099" y="5199292"/>
            <a:ext cx="2781348" cy="34278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spAutoFit/>
          </a:bodyPr>
          <a:lstStyle/>
          <a:p>
            <a:pPr algn="l"/>
            <a:fld id="{9579F3DF-2C1E-463F-A596-17426E338989}" type="TxLink">
              <a:rPr lang="en-US" sz="1600" b="1" i="0" u="none" strike="noStrike">
                <a:solidFill>
                  <a:schemeClr val="bg1">
                    <a:lumMod val="50000"/>
                  </a:schemeClr>
                </a:solidFill>
                <a:latin typeface="Calibri"/>
                <a:cs typeface="Calibri"/>
              </a:rPr>
              <a:pPr algn="l"/>
              <a:t>SALÁRIO</a:t>
            </a:fld>
            <a:endParaRPr lang="pt-BR" sz="1600" b="1">
              <a:solidFill>
                <a:schemeClr val="bg1">
                  <a:lumMod val="50000"/>
                </a:schemeClr>
              </a:solidFill>
            </a:endParaRPr>
          </a:p>
        </xdr:txBody>
      </xdr:sp>
      <xdr:sp macro="" textlink="SUPORTE!M29">
        <xdr:nvSpPr>
          <xdr:cNvPr id="33" name="CaixaDeTexto 32">
            <a:extLst>
              <a:ext uri="{FF2B5EF4-FFF2-40B4-BE49-F238E27FC236}">
                <a16:creationId xmlns:a16="http://schemas.microsoft.com/office/drawing/2014/main" id="{00000000-0008-0000-0600-000021000000}"/>
              </a:ext>
            </a:extLst>
          </xdr:cNvPr>
          <xdr:cNvSpPr txBox="1"/>
        </xdr:nvSpPr>
        <xdr:spPr>
          <a:xfrm>
            <a:off x="3498723" y="5199292"/>
            <a:ext cx="1444857" cy="34278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pPr marL="0" indent="0" algn="l"/>
            <a:fld id="{6AF1ECD1-0A7E-4852-B69C-F1D962BE5A48}" type="TxLink">
              <a:rPr lang="en-US" sz="1600" b="1" i="0" u="none" strike="noStrike">
                <a:solidFill>
                  <a:schemeClr val="bg1">
                    <a:lumMod val="50000"/>
                  </a:schemeClr>
                </a:solidFill>
                <a:latin typeface="Calibri"/>
                <a:ea typeface="+mn-ea"/>
                <a:cs typeface="Calibri"/>
              </a:rPr>
              <a:pPr marL="0" indent="0" algn="l"/>
              <a:t> R$-   </a:t>
            </a:fld>
            <a:endParaRPr lang="pt-BR" sz="1600" b="1" i="0" u="none" strike="noStrike">
              <a:solidFill>
                <a:schemeClr val="bg1">
                  <a:lumMod val="50000"/>
                </a:schemeClr>
              </a:solidFill>
              <a:latin typeface="Calibri"/>
              <a:ea typeface="+mn-ea"/>
              <a:cs typeface="Calibri"/>
            </a:endParaRPr>
          </a:p>
        </xdr:txBody>
      </xdr:sp>
      <xdr:sp macro="" textlink="">
        <xdr:nvSpPr>
          <xdr:cNvPr id="34" name="CaixaDeTexto 33">
            <a:extLst>
              <a:ext uri="{FF2B5EF4-FFF2-40B4-BE49-F238E27FC236}">
                <a16:creationId xmlns:a16="http://schemas.microsoft.com/office/drawing/2014/main" id="{00000000-0008-0000-0600-000022000000}"/>
              </a:ext>
            </a:extLst>
          </xdr:cNvPr>
          <xdr:cNvSpPr txBox="1"/>
        </xdr:nvSpPr>
        <xdr:spPr>
          <a:xfrm>
            <a:off x="819150" y="4933950"/>
            <a:ext cx="933589" cy="28020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pPr algn="l"/>
            <a:r>
              <a:rPr lang="en-US" sz="1200" b="1" i="0" u="none" strike="noStrike">
                <a:solidFill>
                  <a:schemeClr val="bg1">
                    <a:lumMod val="65000"/>
                  </a:schemeClr>
                </a:solidFill>
                <a:latin typeface="Calibri"/>
                <a:cs typeface="Calibri"/>
              </a:rPr>
              <a:t>CATEGORIA</a:t>
            </a:r>
          </a:p>
        </xdr:txBody>
      </xdr:sp>
      <xdr:sp macro="" textlink="">
        <xdr:nvSpPr>
          <xdr:cNvPr id="35" name="CaixaDeTexto 34">
            <a:extLst>
              <a:ext uri="{FF2B5EF4-FFF2-40B4-BE49-F238E27FC236}">
                <a16:creationId xmlns:a16="http://schemas.microsoft.com/office/drawing/2014/main" id="{00000000-0008-0000-0600-000023000000}"/>
              </a:ext>
            </a:extLst>
          </xdr:cNvPr>
          <xdr:cNvSpPr txBox="1"/>
        </xdr:nvSpPr>
        <xdr:spPr>
          <a:xfrm>
            <a:off x="3517774" y="4933950"/>
            <a:ext cx="624658" cy="28020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pPr algn="l"/>
            <a:r>
              <a:rPr lang="en-US" sz="1200" b="1" i="0" u="none" strike="noStrike">
                <a:solidFill>
                  <a:schemeClr val="bg1">
                    <a:lumMod val="65000"/>
                  </a:schemeClr>
                </a:solidFill>
                <a:latin typeface="Calibri"/>
                <a:cs typeface="Calibri"/>
              </a:rPr>
              <a:t>VALOR</a:t>
            </a:r>
          </a:p>
        </xdr:txBody>
      </xdr:sp>
      <xdr:sp macro="" textlink="">
        <xdr:nvSpPr>
          <xdr:cNvPr id="36" name="CaixaDeTexto 35">
            <a:extLst>
              <a:ext uri="{FF2B5EF4-FFF2-40B4-BE49-F238E27FC236}">
                <a16:creationId xmlns:a16="http://schemas.microsoft.com/office/drawing/2014/main" id="{00000000-0008-0000-0600-000024000000}"/>
              </a:ext>
            </a:extLst>
          </xdr:cNvPr>
          <xdr:cNvSpPr txBox="1"/>
        </xdr:nvSpPr>
        <xdr:spPr>
          <a:xfrm>
            <a:off x="552450" y="4933950"/>
            <a:ext cx="261290" cy="28020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pPr algn="l"/>
            <a:r>
              <a:rPr lang="en-US" sz="1200" b="1" i="0" u="none" strike="noStrike">
                <a:solidFill>
                  <a:schemeClr val="bg1">
                    <a:lumMod val="65000"/>
                  </a:schemeClr>
                </a:solidFill>
                <a:latin typeface="Calibri"/>
                <a:cs typeface="Calibri"/>
              </a:rPr>
              <a:t>#</a:t>
            </a:r>
          </a:p>
        </xdr:txBody>
      </xdr:sp>
      <xdr:sp macro="" textlink="">
        <xdr:nvSpPr>
          <xdr:cNvPr id="37" name="CaixaDeTexto 36">
            <a:extLst>
              <a:ext uri="{FF2B5EF4-FFF2-40B4-BE49-F238E27FC236}">
                <a16:creationId xmlns:a16="http://schemas.microsoft.com/office/drawing/2014/main" id="{00000000-0008-0000-0600-000025000000}"/>
              </a:ext>
            </a:extLst>
          </xdr:cNvPr>
          <xdr:cNvSpPr txBox="1"/>
        </xdr:nvSpPr>
        <xdr:spPr>
          <a:xfrm>
            <a:off x="4950578" y="4933950"/>
            <a:ext cx="296876" cy="28020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pPr algn="l"/>
            <a:r>
              <a:rPr lang="en-US" sz="1200" b="1" i="0" u="none" strike="noStrike">
                <a:solidFill>
                  <a:schemeClr val="bg1">
                    <a:lumMod val="65000"/>
                  </a:schemeClr>
                </a:solidFill>
                <a:latin typeface="Calibri"/>
                <a:cs typeface="Calibri"/>
              </a:rPr>
              <a:t>%</a:t>
            </a:r>
          </a:p>
        </xdr:txBody>
      </xdr:sp>
      <xdr:sp macro="" textlink="SUPORTE!N29">
        <xdr:nvSpPr>
          <xdr:cNvPr id="38" name="CaixaDeTexto 37">
            <a:extLst>
              <a:ext uri="{FF2B5EF4-FFF2-40B4-BE49-F238E27FC236}">
                <a16:creationId xmlns:a16="http://schemas.microsoft.com/office/drawing/2014/main" id="{00000000-0008-0000-0600-000026000000}"/>
              </a:ext>
            </a:extLst>
          </xdr:cNvPr>
          <xdr:cNvSpPr txBox="1"/>
        </xdr:nvSpPr>
        <xdr:spPr>
          <a:xfrm>
            <a:off x="4885171" y="5214937"/>
            <a:ext cx="590480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pPr marL="0" indent="0" algn="r"/>
            <a:fld id="{F874BE0D-507A-4916-BA62-6E3E4EC7CF39}" type="TxLink">
              <a:rPr lang="en-US" sz="1400" b="1" i="0" u="none" strike="noStrike">
                <a:solidFill>
                  <a:schemeClr val="bg1">
                    <a:lumMod val="50000"/>
                  </a:schemeClr>
                </a:solidFill>
                <a:latin typeface="Calibri"/>
                <a:ea typeface="+mn-ea"/>
                <a:cs typeface="Calibri"/>
              </a:rPr>
              <a:pPr marL="0" indent="0" algn="r"/>
              <a:t>-</a:t>
            </a:fld>
            <a:endParaRPr lang="pt-BR" sz="1400" b="1" i="0" u="none" strike="noStrike">
              <a:solidFill>
                <a:schemeClr val="bg1">
                  <a:lumMod val="50000"/>
                </a:schemeClr>
              </a:solidFill>
              <a:latin typeface="Calibri"/>
              <a:ea typeface="+mn-ea"/>
              <a:cs typeface="Calibri"/>
            </a:endParaRPr>
          </a:p>
        </xdr:txBody>
      </xdr:sp>
      <xdr:sp macro="" textlink="">
        <xdr:nvSpPr>
          <xdr:cNvPr id="2" name="Retângulo 1">
            <a:extLst>
              <a:ext uri="{FF2B5EF4-FFF2-40B4-BE49-F238E27FC236}">
                <a16:creationId xmlns:a16="http://schemas.microsoft.com/office/drawing/2014/main" id="{00000000-0008-0000-0600-000002000000}"/>
              </a:ext>
            </a:extLst>
          </xdr:cNvPr>
          <xdr:cNvSpPr/>
        </xdr:nvSpPr>
        <xdr:spPr>
          <a:xfrm>
            <a:off x="428625" y="5308773"/>
            <a:ext cx="123825" cy="123825"/>
          </a:xfrm>
          <a:prstGeom prst="rect">
            <a:avLst/>
          </a:prstGeom>
          <a:solidFill>
            <a:srgbClr val="32AC69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39" name="CaixaDeTexto 38">
            <a:extLst>
              <a:ext uri="{FF2B5EF4-FFF2-40B4-BE49-F238E27FC236}">
                <a16:creationId xmlns:a16="http://schemas.microsoft.com/office/drawing/2014/main" id="{00000000-0008-0000-0600-000027000000}"/>
              </a:ext>
            </a:extLst>
          </xdr:cNvPr>
          <xdr:cNvSpPr txBox="1"/>
        </xdr:nvSpPr>
        <xdr:spPr>
          <a:xfrm>
            <a:off x="523875" y="5571780"/>
            <a:ext cx="256160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BR" sz="1100" b="1">
                <a:solidFill>
                  <a:schemeClr val="bg1">
                    <a:lumMod val="50000"/>
                  </a:schemeClr>
                </a:solidFill>
              </a:rPr>
              <a:t>2</a:t>
            </a:r>
          </a:p>
        </xdr:txBody>
      </xdr:sp>
      <xdr:sp macro="" textlink="SUPORTE!L30">
        <xdr:nvSpPr>
          <xdr:cNvPr id="40" name="CaixaDeTexto 39">
            <a:extLst>
              <a:ext uri="{FF2B5EF4-FFF2-40B4-BE49-F238E27FC236}">
                <a16:creationId xmlns:a16="http://schemas.microsoft.com/office/drawing/2014/main" id="{00000000-0008-0000-0600-000028000000}"/>
              </a:ext>
            </a:extLst>
          </xdr:cNvPr>
          <xdr:cNvSpPr txBox="1"/>
        </xdr:nvSpPr>
        <xdr:spPr>
          <a:xfrm>
            <a:off x="800099" y="5532667"/>
            <a:ext cx="2781348" cy="34278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spAutoFit/>
          </a:bodyPr>
          <a:lstStyle/>
          <a:p>
            <a:pPr marL="0" indent="0" algn="l"/>
            <a:fld id="{8A176AFD-1E52-43CE-A0BA-768E5F43C161}" type="TxLink">
              <a:rPr lang="en-US" sz="1600" b="1" i="0" u="none" strike="noStrike">
                <a:solidFill>
                  <a:schemeClr val="bg1">
                    <a:lumMod val="50000"/>
                  </a:schemeClr>
                </a:solidFill>
                <a:latin typeface="Calibri"/>
                <a:ea typeface="+mn-ea"/>
                <a:cs typeface="Calibri"/>
              </a:rPr>
              <a:pPr marL="0" indent="0" algn="l"/>
              <a:t>IMÓVEIS</a:t>
            </a:fld>
            <a:endParaRPr lang="pt-BR" sz="1600" b="1" i="0" u="none" strike="noStrike">
              <a:solidFill>
                <a:schemeClr val="bg1">
                  <a:lumMod val="50000"/>
                </a:schemeClr>
              </a:solidFill>
              <a:latin typeface="Calibri"/>
              <a:ea typeface="+mn-ea"/>
              <a:cs typeface="Calibri"/>
            </a:endParaRPr>
          </a:p>
        </xdr:txBody>
      </xdr:sp>
      <xdr:sp macro="" textlink="SUPORTE!M30">
        <xdr:nvSpPr>
          <xdr:cNvPr id="41" name="CaixaDeTexto 40">
            <a:extLst>
              <a:ext uri="{FF2B5EF4-FFF2-40B4-BE49-F238E27FC236}">
                <a16:creationId xmlns:a16="http://schemas.microsoft.com/office/drawing/2014/main" id="{00000000-0008-0000-0600-000029000000}"/>
              </a:ext>
            </a:extLst>
          </xdr:cNvPr>
          <xdr:cNvSpPr txBox="1"/>
        </xdr:nvSpPr>
        <xdr:spPr>
          <a:xfrm>
            <a:off x="3498723" y="5532667"/>
            <a:ext cx="1444857" cy="34278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pPr marL="0" indent="0" algn="l"/>
            <a:fld id="{75096925-C672-444A-80F5-1ABB2B9C41B4}" type="TxLink">
              <a:rPr lang="en-US" sz="1600" b="1" i="0" u="none" strike="noStrike">
                <a:solidFill>
                  <a:schemeClr val="bg1">
                    <a:lumMod val="50000"/>
                  </a:schemeClr>
                </a:solidFill>
                <a:latin typeface="Calibri"/>
                <a:ea typeface="+mn-ea"/>
                <a:cs typeface="Calibri"/>
              </a:rPr>
              <a:pPr marL="0" indent="0" algn="l"/>
              <a:t> R$-   </a:t>
            </a:fld>
            <a:endParaRPr lang="pt-BR" sz="1600" b="1" i="0" u="none" strike="noStrike">
              <a:solidFill>
                <a:schemeClr val="bg1">
                  <a:lumMod val="50000"/>
                </a:schemeClr>
              </a:solidFill>
              <a:latin typeface="Calibri"/>
              <a:ea typeface="+mn-ea"/>
              <a:cs typeface="Calibri"/>
            </a:endParaRPr>
          </a:p>
        </xdr:txBody>
      </xdr:sp>
      <xdr:sp macro="" textlink="SUPORTE!N30">
        <xdr:nvSpPr>
          <xdr:cNvPr id="42" name="CaixaDeTexto 41">
            <a:extLst>
              <a:ext uri="{FF2B5EF4-FFF2-40B4-BE49-F238E27FC236}">
                <a16:creationId xmlns:a16="http://schemas.microsoft.com/office/drawing/2014/main" id="{00000000-0008-0000-0600-00002A000000}"/>
              </a:ext>
            </a:extLst>
          </xdr:cNvPr>
          <xdr:cNvSpPr txBox="1"/>
        </xdr:nvSpPr>
        <xdr:spPr>
          <a:xfrm>
            <a:off x="5067741" y="5548312"/>
            <a:ext cx="407893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pPr marL="0" indent="0" algn="r"/>
            <a:fld id="{B7D4E20F-3468-474E-BBAB-8448FDE43F1E}" type="TxLink">
              <a:rPr lang="en-US" sz="1400" b="1" i="0" u="none" strike="noStrike">
                <a:solidFill>
                  <a:schemeClr val="bg1">
                    <a:lumMod val="50000"/>
                  </a:schemeClr>
                </a:solidFill>
                <a:latin typeface="Calibri"/>
                <a:ea typeface="+mn-ea"/>
                <a:cs typeface="Calibri"/>
              </a:rPr>
              <a:pPr marL="0" indent="0" algn="r"/>
              <a:t>-</a:t>
            </a:fld>
            <a:endParaRPr lang="pt-BR" sz="1400" b="1" i="0" u="none" strike="noStrike">
              <a:solidFill>
                <a:schemeClr val="bg1">
                  <a:lumMod val="50000"/>
                </a:schemeClr>
              </a:solidFill>
              <a:latin typeface="Calibri"/>
              <a:ea typeface="+mn-ea"/>
              <a:cs typeface="Calibri"/>
            </a:endParaRPr>
          </a:p>
        </xdr:txBody>
      </xdr:sp>
      <xdr:sp macro="" textlink="">
        <xdr:nvSpPr>
          <xdr:cNvPr id="43" name="Retângulo 42">
            <a:extLst>
              <a:ext uri="{FF2B5EF4-FFF2-40B4-BE49-F238E27FC236}">
                <a16:creationId xmlns:a16="http://schemas.microsoft.com/office/drawing/2014/main" id="{00000000-0008-0000-0600-00002B000000}"/>
              </a:ext>
            </a:extLst>
          </xdr:cNvPr>
          <xdr:cNvSpPr/>
        </xdr:nvSpPr>
        <xdr:spPr>
          <a:xfrm>
            <a:off x="428625" y="5642148"/>
            <a:ext cx="123825" cy="123825"/>
          </a:xfrm>
          <a:prstGeom prst="rect">
            <a:avLst/>
          </a:prstGeom>
          <a:solidFill>
            <a:srgbClr val="41C77E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4" name="CaixaDeTexto 43">
            <a:extLst>
              <a:ext uri="{FF2B5EF4-FFF2-40B4-BE49-F238E27FC236}">
                <a16:creationId xmlns:a16="http://schemas.microsoft.com/office/drawing/2014/main" id="{00000000-0008-0000-0600-00002C000000}"/>
              </a:ext>
            </a:extLst>
          </xdr:cNvPr>
          <xdr:cNvSpPr txBox="1"/>
        </xdr:nvSpPr>
        <xdr:spPr>
          <a:xfrm>
            <a:off x="523875" y="5895630"/>
            <a:ext cx="256160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BR" sz="1100" b="1">
                <a:solidFill>
                  <a:schemeClr val="bg1">
                    <a:lumMod val="50000"/>
                  </a:schemeClr>
                </a:solidFill>
              </a:rPr>
              <a:t>3</a:t>
            </a:r>
          </a:p>
        </xdr:txBody>
      </xdr:sp>
      <xdr:sp macro="" textlink="SUPORTE!L31">
        <xdr:nvSpPr>
          <xdr:cNvPr id="46" name="CaixaDeTexto 45">
            <a:extLst>
              <a:ext uri="{FF2B5EF4-FFF2-40B4-BE49-F238E27FC236}">
                <a16:creationId xmlns:a16="http://schemas.microsoft.com/office/drawing/2014/main" id="{00000000-0008-0000-0600-00002E000000}"/>
              </a:ext>
            </a:extLst>
          </xdr:cNvPr>
          <xdr:cNvSpPr txBox="1"/>
        </xdr:nvSpPr>
        <xdr:spPr>
          <a:xfrm>
            <a:off x="800099" y="5856517"/>
            <a:ext cx="2781348" cy="34278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spAutoFit/>
          </a:bodyPr>
          <a:lstStyle/>
          <a:p>
            <a:pPr marL="0" indent="0" algn="l"/>
            <a:fld id="{84A8119E-BAB0-4664-B40E-C00CE4D4041B}" type="TxLink">
              <a:rPr lang="en-US" sz="1600" b="1" i="0" u="none" strike="noStrike">
                <a:solidFill>
                  <a:schemeClr val="bg1">
                    <a:lumMod val="50000"/>
                  </a:schemeClr>
                </a:solidFill>
                <a:latin typeface="Calibri"/>
                <a:ea typeface="+mn-ea"/>
                <a:cs typeface="Calibri"/>
              </a:rPr>
              <a:pPr marL="0" indent="0" algn="l"/>
              <a:t>RENDA EXTRA</a:t>
            </a:fld>
            <a:endParaRPr lang="pt-BR" sz="1600" b="1" i="0" u="none" strike="noStrike">
              <a:solidFill>
                <a:schemeClr val="bg1">
                  <a:lumMod val="50000"/>
                </a:schemeClr>
              </a:solidFill>
              <a:latin typeface="Calibri"/>
              <a:ea typeface="+mn-ea"/>
              <a:cs typeface="Calibri"/>
            </a:endParaRPr>
          </a:p>
        </xdr:txBody>
      </xdr:sp>
      <xdr:sp macro="" textlink="SUPORTE!M31">
        <xdr:nvSpPr>
          <xdr:cNvPr id="47" name="CaixaDeTexto 46">
            <a:extLst>
              <a:ext uri="{FF2B5EF4-FFF2-40B4-BE49-F238E27FC236}">
                <a16:creationId xmlns:a16="http://schemas.microsoft.com/office/drawing/2014/main" id="{00000000-0008-0000-0600-00002F000000}"/>
              </a:ext>
            </a:extLst>
          </xdr:cNvPr>
          <xdr:cNvSpPr txBox="1"/>
        </xdr:nvSpPr>
        <xdr:spPr>
          <a:xfrm>
            <a:off x="3498722" y="5856517"/>
            <a:ext cx="1444857" cy="34278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pPr marL="0" indent="0" algn="l"/>
            <a:fld id="{9FB728CA-5F1E-4E3A-82C6-C19D9E902597}" type="TxLink">
              <a:rPr lang="en-US" sz="1600" b="1" i="0" u="none" strike="noStrike">
                <a:solidFill>
                  <a:schemeClr val="bg1">
                    <a:lumMod val="50000"/>
                  </a:schemeClr>
                </a:solidFill>
                <a:latin typeface="Calibri"/>
                <a:ea typeface="+mn-ea"/>
                <a:cs typeface="Calibri"/>
              </a:rPr>
              <a:pPr marL="0" indent="0" algn="l"/>
              <a:t> R$-   </a:t>
            </a:fld>
            <a:endParaRPr lang="pt-BR" sz="1600" b="1" i="0" u="none" strike="noStrike">
              <a:solidFill>
                <a:schemeClr val="bg1">
                  <a:lumMod val="50000"/>
                </a:schemeClr>
              </a:solidFill>
              <a:latin typeface="Calibri"/>
              <a:ea typeface="+mn-ea"/>
              <a:cs typeface="Calibri"/>
            </a:endParaRPr>
          </a:p>
        </xdr:txBody>
      </xdr:sp>
      <xdr:sp macro="" textlink="SUPORTE!N31">
        <xdr:nvSpPr>
          <xdr:cNvPr id="48" name="CaixaDeTexto 47">
            <a:extLst>
              <a:ext uri="{FF2B5EF4-FFF2-40B4-BE49-F238E27FC236}">
                <a16:creationId xmlns:a16="http://schemas.microsoft.com/office/drawing/2014/main" id="{00000000-0008-0000-0600-000030000000}"/>
              </a:ext>
            </a:extLst>
          </xdr:cNvPr>
          <xdr:cNvSpPr txBox="1"/>
        </xdr:nvSpPr>
        <xdr:spPr>
          <a:xfrm>
            <a:off x="5067741" y="5872162"/>
            <a:ext cx="407893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pPr marL="0" indent="0" algn="r"/>
            <a:fld id="{8FB7D03A-67A7-4D85-A205-2E4D7F9E4155}" type="TxLink">
              <a:rPr lang="en-US" sz="1400" b="1" i="0" u="none" strike="noStrike">
                <a:solidFill>
                  <a:schemeClr val="bg1">
                    <a:lumMod val="50000"/>
                  </a:schemeClr>
                </a:solidFill>
                <a:latin typeface="Calibri"/>
                <a:ea typeface="+mn-ea"/>
                <a:cs typeface="Calibri"/>
              </a:rPr>
              <a:pPr marL="0" indent="0" algn="r"/>
              <a:t>-</a:t>
            </a:fld>
            <a:endParaRPr lang="pt-BR" sz="1400" b="1" i="0" u="none" strike="noStrike">
              <a:solidFill>
                <a:schemeClr val="bg1">
                  <a:lumMod val="50000"/>
                </a:schemeClr>
              </a:solidFill>
              <a:latin typeface="Calibri"/>
              <a:ea typeface="+mn-ea"/>
              <a:cs typeface="Calibri"/>
            </a:endParaRPr>
          </a:p>
        </xdr:txBody>
      </xdr:sp>
      <xdr:sp macro="" textlink="">
        <xdr:nvSpPr>
          <xdr:cNvPr id="49" name="Retângulo 48">
            <a:extLst>
              <a:ext uri="{FF2B5EF4-FFF2-40B4-BE49-F238E27FC236}">
                <a16:creationId xmlns:a16="http://schemas.microsoft.com/office/drawing/2014/main" id="{00000000-0008-0000-0600-000031000000}"/>
              </a:ext>
            </a:extLst>
          </xdr:cNvPr>
          <xdr:cNvSpPr/>
        </xdr:nvSpPr>
        <xdr:spPr>
          <a:xfrm>
            <a:off x="428625" y="5965998"/>
            <a:ext cx="123825" cy="123825"/>
          </a:xfrm>
          <a:prstGeom prst="rect">
            <a:avLst/>
          </a:prstGeom>
          <a:solidFill>
            <a:srgbClr val="91DFB4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50" name="CaixaDeTexto 49">
            <a:extLst>
              <a:ext uri="{FF2B5EF4-FFF2-40B4-BE49-F238E27FC236}">
                <a16:creationId xmlns:a16="http://schemas.microsoft.com/office/drawing/2014/main" id="{00000000-0008-0000-0600-000032000000}"/>
              </a:ext>
            </a:extLst>
          </xdr:cNvPr>
          <xdr:cNvSpPr txBox="1"/>
        </xdr:nvSpPr>
        <xdr:spPr>
          <a:xfrm>
            <a:off x="523875" y="6209955"/>
            <a:ext cx="256160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BR" sz="1100" b="1">
                <a:solidFill>
                  <a:schemeClr val="bg1">
                    <a:lumMod val="50000"/>
                  </a:schemeClr>
                </a:solidFill>
              </a:rPr>
              <a:t>4</a:t>
            </a:r>
          </a:p>
        </xdr:txBody>
      </xdr:sp>
      <xdr:sp macro="" textlink="SUPORTE!L32">
        <xdr:nvSpPr>
          <xdr:cNvPr id="51" name="CaixaDeTexto 50">
            <a:extLst>
              <a:ext uri="{FF2B5EF4-FFF2-40B4-BE49-F238E27FC236}">
                <a16:creationId xmlns:a16="http://schemas.microsoft.com/office/drawing/2014/main" id="{00000000-0008-0000-0600-000033000000}"/>
              </a:ext>
            </a:extLst>
          </xdr:cNvPr>
          <xdr:cNvSpPr txBox="1"/>
        </xdr:nvSpPr>
        <xdr:spPr>
          <a:xfrm>
            <a:off x="800099" y="6170842"/>
            <a:ext cx="2781348" cy="34278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spAutoFit/>
          </a:bodyPr>
          <a:lstStyle/>
          <a:p>
            <a:pPr marL="0" indent="0" algn="l"/>
            <a:fld id="{669DE639-4D96-43EF-9DD7-708CACB8D875}" type="TxLink">
              <a:rPr lang="en-US" sz="1600" b="1" i="0" u="none" strike="noStrike">
                <a:solidFill>
                  <a:schemeClr val="bg1">
                    <a:lumMod val="50000"/>
                  </a:schemeClr>
                </a:solidFill>
                <a:latin typeface="Calibri"/>
                <a:ea typeface="+mn-ea"/>
                <a:cs typeface="Calibri"/>
              </a:rPr>
              <a:pPr marL="0" indent="0" algn="l"/>
              <a:t>DEMAIS</a:t>
            </a:fld>
            <a:endParaRPr lang="pt-BR" sz="1600" b="1" i="0" u="none" strike="noStrike">
              <a:solidFill>
                <a:schemeClr val="bg1">
                  <a:lumMod val="50000"/>
                </a:schemeClr>
              </a:solidFill>
              <a:latin typeface="Calibri"/>
              <a:ea typeface="+mn-ea"/>
              <a:cs typeface="Calibri"/>
            </a:endParaRPr>
          </a:p>
        </xdr:txBody>
      </xdr:sp>
      <xdr:sp macro="" textlink="SUPORTE!M32">
        <xdr:nvSpPr>
          <xdr:cNvPr id="52" name="CaixaDeTexto 51">
            <a:extLst>
              <a:ext uri="{FF2B5EF4-FFF2-40B4-BE49-F238E27FC236}">
                <a16:creationId xmlns:a16="http://schemas.microsoft.com/office/drawing/2014/main" id="{00000000-0008-0000-0600-000034000000}"/>
              </a:ext>
            </a:extLst>
          </xdr:cNvPr>
          <xdr:cNvSpPr txBox="1"/>
        </xdr:nvSpPr>
        <xdr:spPr>
          <a:xfrm>
            <a:off x="3498722" y="6170842"/>
            <a:ext cx="1444857" cy="34278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spAutoFit/>
          </a:bodyPr>
          <a:lstStyle/>
          <a:p>
            <a:pPr marL="0" indent="0" algn="l"/>
            <a:fld id="{83B9236A-1A7E-4CFD-899C-DA1F87AAB6BF}" type="TxLink">
              <a:rPr lang="en-US" sz="1600" b="1" i="0" u="none" strike="noStrike">
                <a:solidFill>
                  <a:schemeClr val="bg1">
                    <a:lumMod val="50000"/>
                  </a:schemeClr>
                </a:solidFill>
                <a:latin typeface="Calibri"/>
                <a:ea typeface="+mn-ea"/>
                <a:cs typeface="Calibri"/>
              </a:rPr>
              <a:pPr marL="0" indent="0" algn="l"/>
              <a:t> R$-   </a:t>
            </a:fld>
            <a:endParaRPr lang="pt-BR" sz="1600" b="1" i="0" u="none" strike="noStrike">
              <a:solidFill>
                <a:schemeClr val="bg1">
                  <a:lumMod val="50000"/>
                </a:schemeClr>
              </a:solidFill>
              <a:latin typeface="Calibri"/>
              <a:ea typeface="+mn-ea"/>
              <a:cs typeface="Calibri"/>
            </a:endParaRPr>
          </a:p>
        </xdr:txBody>
      </xdr:sp>
      <xdr:sp macro="" textlink="SUPORTE!N32">
        <xdr:nvSpPr>
          <xdr:cNvPr id="53" name="CaixaDeTexto 52">
            <a:extLst>
              <a:ext uri="{FF2B5EF4-FFF2-40B4-BE49-F238E27FC236}">
                <a16:creationId xmlns:a16="http://schemas.microsoft.com/office/drawing/2014/main" id="{00000000-0008-0000-0600-000035000000}"/>
              </a:ext>
            </a:extLst>
          </xdr:cNvPr>
          <xdr:cNvSpPr txBox="1"/>
        </xdr:nvSpPr>
        <xdr:spPr>
          <a:xfrm>
            <a:off x="5067741" y="6186487"/>
            <a:ext cx="407893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pPr marL="0" indent="0" algn="r"/>
            <a:fld id="{514A876F-5568-4EB9-9ED6-DC5E50CDFA23}" type="TxLink">
              <a:rPr lang="en-US" sz="1400" b="1" i="0" u="none" strike="noStrike">
                <a:solidFill>
                  <a:schemeClr val="bg1">
                    <a:lumMod val="50000"/>
                  </a:schemeClr>
                </a:solidFill>
                <a:latin typeface="Calibri"/>
                <a:ea typeface="+mn-ea"/>
                <a:cs typeface="Calibri"/>
              </a:rPr>
              <a:pPr marL="0" indent="0" algn="r"/>
              <a:t>-</a:t>
            </a:fld>
            <a:endParaRPr lang="pt-BR" sz="1400" b="1" i="0" u="none" strike="noStrike">
              <a:solidFill>
                <a:schemeClr val="bg1">
                  <a:lumMod val="50000"/>
                </a:schemeClr>
              </a:solidFill>
              <a:latin typeface="Calibri"/>
              <a:ea typeface="+mn-ea"/>
              <a:cs typeface="Calibri"/>
            </a:endParaRPr>
          </a:p>
        </xdr:txBody>
      </xdr:sp>
      <xdr:sp macro="" textlink="">
        <xdr:nvSpPr>
          <xdr:cNvPr id="54" name="Retângulo 53">
            <a:extLst>
              <a:ext uri="{FF2B5EF4-FFF2-40B4-BE49-F238E27FC236}">
                <a16:creationId xmlns:a16="http://schemas.microsoft.com/office/drawing/2014/main" id="{00000000-0008-0000-0600-000036000000}"/>
              </a:ext>
            </a:extLst>
          </xdr:cNvPr>
          <xdr:cNvSpPr/>
        </xdr:nvSpPr>
        <xdr:spPr>
          <a:xfrm>
            <a:off x="428625" y="6280323"/>
            <a:ext cx="123825" cy="123825"/>
          </a:xfrm>
          <a:prstGeom prst="rect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</xdr:grpSp>
    <xdr:clientData/>
  </xdr:twoCellAnchor>
  <xdr:twoCellAnchor>
    <xdr:from>
      <xdr:col>16</xdr:col>
      <xdr:colOff>200025</xdr:colOff>
      <xdr:row>3</xdr:row>
      <xdr:rowOff>171450</xdr:rowOff>
    </xdr:from>
    <xdr:to>
      <xdr:col>20</xdr:col>
      <xdr:colOff>523875</xdr:colOff>
      <xdr:row>6</xdr:row>
      <xdr:rowOff>66675</xdr:rowOff>
    </xdr:to>
    <xdr:sp macro="" textlink="">
      <xdr:nvSpPr>
        <xdr:cNvPr id="55" name="Retângulo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SpPr/>
      </xdr:nvSpPr>
      <xdr:spPr>
        <a:xfrm>
          <a:off x="9544050" y="704850"/>
          <a:ext cx="2762250" cy="466725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1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10</xdr:col>
      <xdr:colOff>78584</xdr:colOff>
      <xdr:row>4</xdr:row>
      <xdr:rowOff>47625</xdr:rowOff>
    </xdr:from>
    <xdr:to>
      <xdr:col>13</xdr:col>
      <xdr:colOff>88109</xdr:colOff>
      <xdr:row>5</xdr:row>
      <xdr:rowOff>168621</xdr:rowOff>
    </xdr:to>
    <xdr:sp macro="" textlink="">
      <xdr:nvSpPr>
        <xdr:cNvPr id="29" name="CaixaDeTexto 28">
          <a:extLst>
            <a:ext uri="{FF2B5EF4-FFF2-40B4-BE49-F238E27FC236}">
              <a16:creationId xmlns:a16="http://schemas.microsoft.com/office/drawing/2014/main" id="{00000000-0008-0000-0600-00001D000000}"/>
            </a:ext>
          </a:extLst>
        </xdr:cNvPr>
        <xdr:cNvSpPr txBox="1"/>
      </xdr:nvSpPr>
      <xdr:spPr>
        <a:xfrm>
          <a:off x="5745959" y="773906"/>
          <a:ext cx="1831181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pt-BR" sz="1800" b="1">
              <a:solidFill>
                <a:schemeClr val="tx1">
                  <a:lumMod val="50000"/>
                  <a:lumOff val="50000"/>
                </a:schemeClr>
              </a:solidFill>
            </a:rPr>
            <a:t>SALDO</a:t>
          </a:r>
          <a:r>
            <a:rPr lang="pt-BR" sz="1800" b="1" baseline="0">
              <a:solidFill>
                <a:schemeClr val="tx1">
                  <a:lumMod val="50000"/>
                  <a:lumOff val="50000"/>
                </a:schemeClr>
              </a:solidFill>
            </a:rPr>
            <a:t> DO MÊS: </a:t>
          </a:r>
          <a:endParaRPr lang="pt-BR" sz="1800" b="1"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/>
  </xdr:twoCellAnchor>
  <xdr:twoCellAnchor>
    <xdr:from>
      <xdr:col>9</xdr:col>
      <xdr:colOff>476253</xdr:colOff>
      <xdr:row>4</xdr:row>
      <xdr:rowOff>155805</xdr:rowOff>
    </xdr:from>
    <xdr:to>
      <xdr:col>10</xdr:col>
      <xdr:colOff>64106</xdr:colOff>
      <xdr:row>5</xdr:row>
      <xdr:rowOff>135993</xdr:rowOff>
    </xdr:to>
    <xdr:pic>
      <xdr:nvPicPr>
        <xdr:cNvPr id="30" name="Imagem 29">
          <a:extLst>
            <a:ext uri="{FF2B5EF4-FFF2-40B4-BE49-F238E27FC236}">
              <a16:creationId xmlns:a16="http://schemas.microsoft.com/office/drawing/2014/main" id="{00000000-0008-0000-06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36409" y="882086"/>
          <a:ext cx="195072" cy="170688"/>
        </a:xfrm>
        <a:prstGeom prst="rect">
          <a:avLst/>
        </a:prstGeom>
      </xdr:spPr>
    </xdr:pic>
    <xdr:clientData/>
  </xdr:twoCellAnchor>
  <xdr:twoCellAnchor>
    <xdr:from>
      <xdr:col>16</xdr:col>
      <xdr:colOff>428625</xdr:colOff>
      <xdr:row>4</xdr:row>
      <xdr:rowOff>66675</xdr:rowOff>
    </xdr:from>
    <xdr:to>
      <xdr:col>17</xdr:col>
      <xdr:colOff>20391</xdr:colOff>
      <xdr:row>5</xdr:row>
      <xdr:rowOff>120016</xdr:rowOff>
    </xdr:to>
    <xdr:pic>
      <xdr:nvPicPr>
        <xdr:cNvPr id="56" name="Imagem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72650" y="790575"/>
          <a:ext cx="201366" cy="243841"/>
        </a:xfrm>
        <a:prstGeom prst="rect">
          <a:avLst/>
        </a:prstGeom>
      </xdr:spPr>
    </xdr:pic>
    <xdr:clientData/>
  </xdr:twoCellAnchor>
  <xdr:twoCellAnchor>
    <xdr:from>
      <xdr:col>12</xdr:col>
      <xdr:colOff>461481</xdr:colOff>
      <xdr:row>3</xdr:row>
      <xdr:rowOff>171450</xdr:rowOff>
    </xdr:from>
    <xdr:to>
      <xdr:col>16</xdr:col>
      <xdr:colOff>28576</xdr:colOff>
      <xdr:row>6</xdr:row>
      <xdr:rowOff>67963</xdr:rowOff>
    </xdr:to>
    <xdr:sp macro="" textlink="SUPORTE!C31">
      <xdr:nvSpPr>
        <xdr:cNvPr id="57" name="CaixaDeTexto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SpPr txBox="1"/>
      </xdr:nvSpPr>
      <xdr:spPr>
        <a:xfrm>
          <a:off x="7343294" y="707231"/>
          <a:ext cx="1995970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 algn="r"/>
          <a:fld id="{D405D1FE-1B57-42C3-A8FA-73EF19E80A83}" type="TxLink">
            <a:rPr lang="en-US" sz="2400" b="1" i="0" u="none" strike="noStrike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rPr>
            <a:pPr marL="0" indent="0" algn="r"/>
            <a:t>-R$ 500,00</a:t>
          </a:fld>
          <a:endParaRPr lang="pt-BR" sz="2400" b="1" i="0" u="none" strike="noStrike">
            <a:solidFill>
              <a:schemeClr val="bg1">
                <a:lumMod val="50000"/>
              </a:schemeClr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104775</xdr:colOff>
      <xdr:row>4</xdr:row>
      <xdr:rowOff>9525</xdr:rowOff>
    </xdr:from>
    <xdr:to>
      <xdr:col>21</xdr:col>
      <xdr:colOff>19050</xdr:colOff>
      <xdr:row>5</xdr:row>
      <xdr:rowOff>130521</xdr:rowOff>
    </xdr:to>
    <xdr:sp macro="" textlink="SUPORTE!C32">
      <xdr:nvSpPr>
        <xdr:cNvPr id="58" name="CaixaDeTexto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SpPr txBox="1"/>
      </xdr:nvSpPr>
      <xdr:spPr>
        <a:xfrm>
          <a:off x="10058400" y="733425"/>
          <a:ext cx="2352675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marL="0" indent="0"/>
          <a:fld id="{6B774F8B-7C10-420A-B55E-BB203021D2AD}" type="TxLink">
            <a:rPr lang="en-US" sz="1800" b="1">
              <a:solidFill>
                <a:srgbClr val="32AC69"/>
              </a:solidFill>
              <a:latin typeface="+mn-lt"/>
              <a:ea typeface="+mn-ea"/>
              <a:cs typeface="+mn-cs"/>
            </a:rPr>
            <a:pPr marL="0" indent="0"/>
            <a:t> </a:t>
          </a:fld>
          <a:endParaRPr lang="pt-BR" sz="1800" b="1">
            <a:solidFill>
              <a:srgbClr val="32AC69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104775</xdr:colOff>
      <xdr:row>4</xdr:row>
      <xdr:rowOff>9525</xdr:rowOff>
    </xdr:from>
    <xdr:to>
      <xdr:col>21</xdr:col>
      <xdr:colOff>19050</xdr:colOff>
      <xdr:row>5</xdr:row>
      <xdr:rowOff>130521</xdr:rowOff>
    </xdr:to>
    <xdr:sp macro="" textlink="SUPORTE!C33">
      <xdr:nvSpPr>
        <xdr:cNvPr id="59" name="CaixaDeTexto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SpPr txBox="1"/>
      </xdr:nvSpPr>
      <xdr:spPr>
        <a:xfrm>
          <a:off x="10058400" y="733425"/>
          <a:ext cx="2352675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marL="0" indent="0"/>
          <a:fld id="{B664F956-2D3D-4257-A86B-942EF3B645A4}" type="TxLink">
            <a:rPr lang="en-US" sz="1800" b="1" i="0" u="none" strike="noStrike">
              <a:solidFill>
                <a:srgbClr val="FF482F"/>
              </a:solidFill>
              <a:latin typeface="Calibri"/>
              <a:ea typeface="+mn-ea"/>
              <a:cs typeface="Calibri"/>
            </a:rPr>
            <a:pPr marL="0" indent="0"/>
            <a:t>META NÃO BATIDA!</a:t>
          </a:fld>
          <a:endParaRPr lang="pt-BR" sz="1800" b="1">
            <a:solidFill>
              <a:srgbClr val="FF482F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314324</xdr:colOff>
      <xdr:row>8</xdr:row>
      <xdr:rowOff>47625</xdr:rowOff>
    </xdr:from>
    <xdr:to>
      <xdr:col>20</xdr:col>
      <xdr:colOff>581024</xdr:colOff>
      <xdr:row>19</xdr:row>
      <xdr:rowOff>104775</xdr:rowOff>
    </xdr:to>
    <xdr:graphicFrame macro="">
      <xdr:nvGraphicFramePr>
        <xdr:cNvPr id="61" name="Gráfico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11</xdr:col>
      <xdr:colOff>328610</xdr:colOff>
      <xdr:row>20</xdr:row>
      <xdr:rowOff>142875</xdr:rowOff>
    </xdr:from>
    <xdr:to>
      <xdr:col>19</xdr:col>
      <xdr:colOff>498504</xdr:colOff>
      <xdr:row>29</xdr:row>
      <xdr:rowOff>8053</xdr:rowOff>
    </xdr:to>
    <xdr:grpSp>
      <xdr:nvGrpSpPr>
        <xdr:cNvPr id="21" name="Agrupar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GrpSpPr/>
      </xdr:nvGrpSpPr>
      <xdr:grpSpPr>
        <a:xfrm>
          <a:off x="6624635" y="3914775"/>
          <a:ext cx="5046694" cy="1579678"/>
          <a:chOff x="6624638" y="4913313"/>
          <a:chExt cx="5060647" cy="1579678"/>
        </a:xfrm>
      </xdr:grpSpPr>
      <xdr:sp macro="" textlink="">
        <xdr:nvSpPr>
          <xdr:cNvPr id="62" name="CaixaDeTexto 61">
            <a:extLst>
              <a:ext uri="{FF2B5EF4-FFF2-40B4-BE49-F238E27FC236}">
                <a16:creationId xmlns:a16="http://schemas.microsoft.com/office/drawing/2014/main" id="{00000000-0008-0000-0600-00003E000000}"/>
              </a:ext>
            </a:extLst>
          </xdr:cNvPr>
          <xdr:cNvSpPr txBox="1"/>
        </xdr:nvSpPr>
        <xdr:spPr>
          <a:xfrm>
            <a:off x="6719888" y="5217768"/>
            <a:ext cx="256160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BR" sz="1100" b="1">
                <a:solidFill>
                  <a:schemeClr val="bg1">
                    <a:lumMod val="50000"/>
                  </a:schemeClr>
                </a:solidFill>
              </a:rPr>
              <a:t>1</a:t>
            </a:r>
          </a:p>
        </xdr:txBody>
      </xdr:sp>
      <xdr:sp macro="" textlink="SUPORTE!L36">
        <xdr:nvSpPr>
          <xdr:cNvPr id="63" name="CaixaDeTexto 62">
            <a:extLst>
              <a:ext uri="{FF2B5EF4-FFF2-40B4-BE49-F238E27FC236}">
                <a16:creationId xmlns:a16="http://schemas.microsoft.com/office/drawing/2014/main" id="{00000000-0008-0000-0600-00003F000000}"/>
              </a:ext>
            </a:extLst>
          </xdr:cNvPr>
          <xdr:cNvSpPr txBox="1"/>
        </xdr:nvSpPr>
        <xdr:spPr>
          <a:xfrm>
            <a:off x="6997699" y="5178655"/>
            <a:ext cx="2790195" cy="34278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spAutoFit/>
          </a:bodyPr>
          <a:lstStyle/>
          <a:p>
            <a:pPr marL="0" indent="0" algn="l"/>
            <a:fld id="{1FC74E19-CA3B-4D0C-9EAF-1E9D3425BD9B}" type="TxLink">
              <a:rPr lang="en-US" sz="1600" b="1" i="0" u="none" strike="noStrike">
                <a:solidFill>
                  <a:schemeClr val="bg1">
                    <a:lumMod val="50000"/>
                  </a:schemeClr>
                </a:solidFill>
                <a:latin typeface="Calibri"/>
                <a:ea typeface="+mn-ea"/>
                <a:cs typeface="Calibri"/>
              </a:rPr>
              <a:pPr marL="0" indent="0" algn="l"/>
              <a:t>MORADIA</a:t>
            </a:fld>
            <a:endParaRPr lang="pt-BR" sz="1600" b="1" i="0" u="none" strike="noStrike">
              <a:solidFill>
                <a:schemeClr val="bg1">
                  <a:lumMod val="50000"/>
                </a:schemeClr>
              </a:solidFill>
              <a:latin typeface="Calibri"/>
              <a:ea typeface="+mn-ea"/>
              <a:cs typeface="Calibri"/>
            </a:endParaRPr>
          </a:p>
        </xdr:txBody>
      </xdr:sp>
      <xdr:sp macro="" textlink="SUPORTE!M36">
        <xdr:nvSpPr>
          <xdr:cNvPr id="64" name="CaixaDeTexto 63">
            <a:extLst>
              <a:ext uri="{FF2B5EF4-FFF2-40B4-BE49-F238E27FC236}">
                <a16:creationId xmlns:a16="http://schemas.microsoft.com/office/drawing/2014/main" id="{00000000-0008-0000-0600-000040000000}"/>
              </a:ext>
            </a:extLst>
          </xdr:cNvPr>
          <xdr:cNvSpPr txBox="1"/>
        </xdr:nvSpPr>
        <xdr:spPr>
          <a:xfrm>
            <a:off x="9751914" y="5178655"/>
            <a:ext cx="1449453" cy="34278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pPr marL="0" indent="0" algn="l"/>
            <a:fld id="{A9C2EA27-7849-41EF-ACD8-0F1A08138648}" type="TxLink">
              <a:rPr lang="en-US" sz="1600" b="1" i="0" u="none" strike="noStrike">
                <a:solidFill>
                  <a:schemeClr val="bg1">
                    <a:lumMod val="50000"/>
                  </a:schemeClr>
                </a:solidFill>
                <a:latin typeface="Calibri"/>
                <a:ea typeface="+mn-ea"/>
                <a:cs typeface="Calibri"/>
              </a:rPr>
              <a:pPr marL="0" indent="0" algn="l"/>
              <a:t> R$500,0 </a:t>
            </a:fld>
            <a:endParaRPr lang="pt-BR" sz="1600" b="1" i="0" u="none" strike="noStrike">
              <a:solidFill>
                <a:schemeClr val="bg1">
                  <a:lumMod val="50000"/>
                </a:schemeClr>
              </a:solidFill>
              <a:latin typeface="Calibri"/>
              <a:ea typeface="+mn-ea"/>
              <a:cs typeface="Calibri"/>
            </a:endParaRPr>
          </a:p>
        </xdr:txBody>
      </xdr:sp>
      <xdr:sp macro="" textlink="">
        <xdr:nvSpPr>
          <xdr:cNvPr id="65" name="CaixaDeTexto 64">
            <a:extLst>
              <a:ext uri="{FF2B5EF4-FFF2-40B4-BE49-F238E27FC236}">
                <a16:creationId xmlns:a16="http://schemas.microsoft.com/office/drawing/2014/main" id="{00000000-0008-0000-0600-000041000000}"/>
              </a:ext>
            </a:extLst>
          </xdr:cNvPr>
          <xdr:cNvSpPr txBox="1"/>
        </xdr:nvSpPr>
        <xdr:spPr>
          <a:xfrm>
            <a:off x="7016750" y="4913313"/>
            <a:ext cx="933589" cy="28020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pPr algn="l"/>
            <a:r>
              <a:rPr lang="en-US" sz="1200" b="1" i="0" u="none" strike="noStrike">
                <a:solidFill>
                  <a:schemeClr val="bg1">
                    <a:lumMod val="65000"/>
                  </a:schemeClr>
                </a:solidFill>
                <a:latin typeface="Calibri"/>
                <a:cs typeface="Calibri"/>
              </a:rPr>
              <a:t>CATEGORIA</a:t>
            </a:r>
          </a:p>
        </xdr:txBody>
      </xdr:sp>
      <xdr:sp macro="" textlink="">
        <xdr:nvSpPr>
          <xdr:cNvPr id="66" name="CaixaDeTexto 65">
            <a:extLst>
              <a:ext uri="{FF2B5EF4-FFF2-40B4-BE49-F238E27FC236}">
                <a16:creationId xmlns:a16="http://schemas.microsoft.com/office/drawing/2014/main" id="{00000000-0008-0000-0600-000042000000}"/>
              </a:ext>
            </a:extLst>
          </xdr:cNvPr>
          <xdr:cNvSpPr txBox="1"/>
        </xdr:nvSpPr>
        <xdr:spPr>
          <a:xfrm>
            <a:off x="9770963" y="4913313"/>
            <a:ext cx="624659" cy="28020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pPr algn="l"/>
            <a:r>
              <a:rPr lang="en-US" sz="1200" b="1" i="0" u="none" strike="noStrike">
                <a:solidFill>
                  <a:schemeClr val="bg1">
                    <a:lumMod val="65000"/>
                  </a:schemeClr>
                </a:solidFill>
                <a:latin typeface="Calibri"/>
                <a:cs typeface="Calibri"/>
              </a:rPr>
              <a:t>VALOR</a:t>
            </a:r>
          </a:p>
        </xdr:txBody>
      </xdr:sp>
      <xdr:sp macro="" textlink="">
        <xdr:nvSpPr>
          <xdr:cNvPr id="67" name="CaixaDeTexto 66">
            <a:extLst>
              <a:ext uri="{FF2B5EF4-FFF2-40B4-BE49-F238E27FC236}">
                <a16:creationId xmlns:a16="http://schemas.microsoft.com/office/drawing/2014/main" id="{00000000-0008-0000-0600-000043000000}"/>
              </a:ext>
            </a:extLst>
          </xdr:cNvPr>
          <xdr:cNvSpPr txBox="1"/>
        </xdr:nvSpPr>
        <xdr:spPr>
          <a:xfrm>
            <a:off x="6748463" y="4913313"/>
            <a:ext cx="261290" cy="28020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pPr algn="l"/>
            <a:r>
              <a:rPr lang="en-US" sz="1200" b="1" i="0" u="none" strike="noStrike">
                <a:solidFill>
                  <a:schemeClr val="bg1">
                    <a:lumMod val="65000"/>
                  </a:schemeClr>
                </a:solidFill>
                <a:latin typeface="Calibri"/>
                <a:cs typeface="Calibri"/>
              </a:rPr>
              <a:t>#</a:t>
            </a:r>
          </a:p>
        </xdr:txBody>
      </xdr:sp>
      <xdr:sp macro="" textlink="">
        <xdr:nvSpPr>
          <xdr:cNvPr id="69" name="CaixaDeTexto 68">
            <a:extLst>
              <a:ext uri="{FF2B5EF4-FFF2-40B4-BE49-F238E27FC236}">
                <a16:creationId xmlns:a16="http://schemas.microsoft.com/office/drawing/2014/main" id="{00000000-0008-0000-0600-000045000000}"/>
              </a:ext>
            </a:extLst>
          </xdr:cNvPr>
          <xdr:cNvSpPr txBox="1"/>
        </xdr:nvSpPr>
        <xdr:spPr>
          <a:xfrm>
            <a:off x="11254186" y="4913313"/>
            <a:ext cx="296876" cy="28020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pPr algn="l"/>
            <a:r>
              <a:rPr lang="en-US" sz="1200" b="1" i="0" u="none" strike="noStrike">
                <a:solidFill>
                  <a:schemeClr val="bg1">
                    <a:lumMod val="65000"/>
                  </a:schemeClr>
                </a:solidFill>
                <a:latin typeface="Calibri"/>
                <a:cs typeface="Calibri"/>
              </a:rPr>
              <a:t>%</a:t>
            </a:r>
          </a:p>
        </xdr:txBody>
      </xdr:sp>
      <xdr:sp macro="" textlink="SUPORTE!N36">
        <xdr:nvSpPr>
          <xdr:cNvPr id="77" name="CaixaDeTexto 76">
            <a:extLst>
              <a:ext uri="{FF2B5EF4-FFF2-40B4-BE49-F238E27FC236}">
                <a16:creationId xmlns:a16="http://schemas.microsoft.com/office/drawing/2014/main" id="{00000000-0008-0000-0600-00004D000000}"/>
              </a:ext>
            </a:extLst>
          </xdr:cNvPr>
          <xdr:cNvSpPr txBox="1"/>
        </xdr:nvSpPr>
        <xdr:spPr>
          <a:xfrm>
            <a:off x="11177977" y="5194300"/>
            <a:ext cx="507308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pPr marL="0" indent="0" algn="r"/>
            <a:fld id="{418C5298-1C90-46D3-A44E-3DE71C6EF831}" type="TxLink">
              <a:rPr lang="en-US" sz="1400" b="1" i="0" u="none" strike="noStrike">
                <a:solidFill>
                  <a:schemeClr val="bg1">
                    <a:lumMod val="50000"/>
                  </a:schemeClr>
                </a:solidFill>
                <a:latin typeface="Calibri"/>
                <a:ea typeface="+mn-ea"/>
                <a:cs typeface="Calibri"/>
              </a:rPr>
              <a:pPr marL="0" indent="0" algn="r"/>
              <a:t>100%</a:t>
            </a:fld>
            <a:endParaRPr lang="pt-BR" sz="1400" b="1" i="0" u="none" strike="noStrike">
              <a:solidFill>
                <a:schemeClr val="bg1">
                  <a:lumMod val="50000"/>
                </a:schemeClr>
              </a:solidFill>
              <a:latin typeface="Calibri"/>
              <a:ea typeface="+mn-ea"/>
              <a:cs typeface="Calibri"/>
            </a:endParaRPr>
          </a:p>
        </xdr:txBody>
      </xdr:sp>
      <xdr:sp macro="" textlink="">
        <xdr:nvSpPr>
          <xdr:cNvPr id="78" name="Retângulo 77">
            <a:extLst>
              <a:ext uri="{FF2B5EF4-FFF2-40B4-BE49-F238E27FC236}">
                <a16:creationId xmlns:a16="http://schemas.microsoft.com/office/drawing/2014/main" id="{00000000-0008-0000-0600-00004E000000}"/>
              </a:ext>
            </a:extLst>
          </xdr:cNvPr>
          <xdr:cNvSpPr/>
        </xdr:nvSpPr>
        <xdr:spPr>
          <a:xfrm>
            <a:off x="6624638" y="5288136"/>
            <a:ext cx="123825" cy="123825"/>
          </a:xfrm>
          <a:prstGeom prst="rect">
            <a:avLst/>
          </a:prstGeom>
          <a:solidFill>
            <a:srgbClr val="FF482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9" name="CaixaDeTexto 78">
            <a:extLst>
              <a:ext uri="{FF2B5EF4-FFF2-40B4-BE49-F238E27FC236}">
                <a16:creationId xmlns:a16="http://schemas.microsoft.com/office/drawing/2014/main" id="{00000000-0008-0000-0600-00004F000000}"/>
              </a:ext>
            </a:extLst>
          </xdr:cNvPr>
          <xdr:cNvSpPr txBox="1"/>
        </xdr:nvSpPr>
        <xdr:spPr>
          <a:xfrm>
            <a:off x="6719888" y="5551143"/>
            <a:ext cx="256160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BR" sz="1100" b="1">
                <a:solidFill>
                  <a:schemeClr val="bg1">
                    <a:lumMod val="50000"/>
                  </a:schemeClr>
                </a:solidFill>
              </a:rPr>
              <a:t>2</a:t>
            </a:r>
          </a:p>
        </xdr:txBody>
      </xdr:sp>
      <xdr:sp macro="" textlink="SUPORTE!L37">
        <xdr:nvSpPr>
          <xdr:cNvPr id="80" name="CaixaDeTexto 79">
            <a:extLst>
              <a:ext uri="{FF2B5EF4-FFF2-40B4-BE49-F238E27FC236}">
                <a16:creationId xmlns:a16="http://schemas.microsoft.com/office/drawing/2014/main" id="{00000000-0008-0000-0600-000050000000}"/>
              </a:ext>
            </a:extLst>
          </xdr:cNvPr>
          <xdr:cNvSpPr txBox="1"/>
        </xdr:nvSpPr>
        <xdr:spPr>
          <a:xfrm>
            <a:off x="6997699" y="5512030"/>
            <a:ext cx="2790195" cy="34278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spAutoFit/>
          </a:bodyPr>
          <a:lstStyle/>
          <a:p>
            <a:pPr marL="0" indent="0" algn="l"/>
            <a:fld id="{516F9F33-E705-4DF7-804C-0C6BF14F35E4}" type="TxLink">
              <a:rPr lang="en-US" sz="1600" b="1" i="0" u="none" strike="noStrike">
                <a:solidFill>
                  <a:schemeClr val="bg1">
                    <a:lumMod val="50000"/>
                  </a:schemeClr>
                </a:solidFill>
                <a:latin typeface="Calibri"/>
                <a:ea typeface="+mn-ea"/>
                <a:cs typeface="Calibri"/>
              </a:rPr>
              <a:pPr marL="0" indent="0" algn="l"/>
              <a:t>TRANSPORTE</a:t>
            </a:fld>
            <a:endParaRPr lang="pt-BR" sz="1600" b="1" i="0" u="none" strike="noStrike">
              <a:solidFill>
                <a:schemeClr val="bg1">
                  <a:lumMod val="50000"/>
                </a:schemeClr>
              </a:solidFill>
              <a:latin typeface="Calibri"/>
              <a:ea typeface="+mn-ea"/>
              <a:cs typeface="Calibri"/>
            </a:endParaRPr>
          </a:p>
        </xdr:txBody>
      </xdr:sp>
      <xdr:sp macro="" textlink="SUPORTE!M37">
        <xdr:nvSpPr>
          <xdr:cNvPr id="81" name="CaixaDeTexto 80">
            <a:extLst>
              <a:ext uri="{FF2B5EF4-FFF2-40B4-BE49-F238E27FC236}">
                <a16:creationId xmlns:a16="http://schemas.microsoft.com/office/drawing/2014/main" id="{00000000-0008-0000-0600-000051000000}"/>
              </a:ext>
            </a:extLst>
          </xdr:cNvPr>
          <xdr:cNvSpPr txBox="1"/>
        </xdr:nvSpPr>
        <xdr:spPr>
          <a:xfrm>
            <a:off x="9751911" y="5512030"/>
            <a:ext cx="1449453" cy="34278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pPr marL="0" indent="0" algn="l"/>
            <a:fld id="{85BD852D-39D3-4ACF-929D-CA17C39E0DC2}" type="TxLink">
              <a:rPr lang="en-US" sz="1600" b="1" i="0" u="none" strike="noStrike">
                <a:solidFill>
                  <a:schemeClr val="bg1">
                    <a:lumMod val="50000"/>
                  </a:schemeClr>
                </a:solidFill>
                <a:latin typeface="Calibri"/>
                <a:ea typeface="+mn-ea"/>
                <a:cs typeface="Calibri"/>
              </a:rPr>
              <a:pPr marL="0" indent="0" algn="l"/>
              <a:t> R$-   </a:t>
            </a:fld>
            <a:endParaRPr lang="pt-BR" sz="1600" b="1" i="0" u="none" strike="noStrike">
              <a:solidFill>
                <a:schemeClr val="bg1">
                  <a:lumMod val="50000"/>
                </a:schemeClr>
              </a:solidFill>
              <a:latin typeface="Calibri"/>
              <a:ea typeface="+mn-ea"/>
              <a:cs typeface="Calibri"/>
            </a:endParaRPr>
          </a:p>
        </xdr:txBody>
      </xdr:sp>
      <xdr:sp macro="" textlink="SUPORTE!N37">
        <xdr:nvSpPr>
          <xdr:cNvPr id="82" name="CaixaDeTexto 81">
            <a:extLst>
              <a:ext uri="{FF2B5EF4-FFF2-40B4-BE49-F238E27FC236}">
                <a16:creationId xmlns:a16="http://schemas.microsoft.com/office/drawing/2014/main" id="{00000000-0008-0000-0600-000052000000}"/>
              </a:ext>
            </a:extLst>
          </xdr:cNvPr>
          <xdr:cNvSpPr txBox="1"/>
        </xdr:nvSpPr>
        <xdr:spPr>
          <a:xfrm>
            <a:off x="11177977" y="5527675"/>
            <a:ext cx="507308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pPr marL="0" indent="0" algn="r"/>
            <a:fld id="{F7F574EC-E08E-47E8-940C-BB14F5960204}" type="TxLink">
              <a:rPr lang="en-US" sz="1400" b="1" i="0" u="none" strike="noStrike">
                <a:solidFill>
                  <a:schemeClr val="bg1">
                    <a:lumMod val="50000"/>
                  </a:schemeClr>
                </a:solidFill>
                <a:latin typeface="Calibri"/>
                <a:ea typeface="+mn-ea"/>
                <a:cs typeface="Calibri"/>
              </a:rPr>
              <a:pPr marL="0" indent="0" algn="r"/>
              <a:t>0%</a:t>
            </a:fld>
            <a:endParaRPr lang="pt-BR" sz="1400" b="1" i="0" u="none" strike="noStrike">
              <a:solidFill>
                <a:schemeClr val="bg1">
                  <a:lumMod val="50000"/>
                </a:schemeClr>
              </a:solidFill>
              <a:latin typeface="Calibri"/>
              <a:ea typeface="+mn-ea"/>
              <a:cs typeface="Calibri"/>
            </a:endParaRPr>
          </a:p>
        </xdr:txBody>
      </xdr:sp>
      <xdr:sp macro="" textlink="">
        <xdr:nvSpPr>
          <xdr:cNvPr id="83" name="Retângulo 82">
            <a:extLst>
              <a:ext uri="{FF2B5EF4-FFF2-40B4-BE49-F238E27FC236}">
                <a16:creationId xmlns:a16="http://schemas.microsoft.com/office/drawing/2014/main" id="{00000000-0008-0000-0600-000053000000}"/>
              </a:ext>
            </a:extLst>
          </xdr:cNvPr>
          <xdr:cNvSpPr/>
        </xdr:nvSpPr>
        <xdr:spPr>
          <a:xfrm>
            <a:off x="6624638" y="5621511"/>
            <a:ext cx="123825" cy="123825"/>
          </a:xfrm>
          <a:prstGeom prst="rect">
            <a:avLst/>
          </a:prstGeom>
          <a:solidFill>
            <a:srgbClr val="FF635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84" name="CaixaDeTexto 83">
            <a:extLst>
              <a:ext uri="{FF2B5EF4-FFF2-40B4-BE49-F238E27FC236}">
                <a16:creationId xmlns:a16="http://schemas.microsoft.com/office/drawing/2014/main" id="{00000000-0008-0000-0600-000054000000}"/>
              </a:ext>
            </a:extLst>
          </xdr:cNvPr>
          <xdr:cNvSpPr txBox="1"/>
        </xdr:nvSpPr>
        <xdr:spPr>
          <a:xfrm>
            <a:off x="6719888" y="5874993"/>
            <a:ext cx="256160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BR" sz="1100" b="1">
                <a:solidFill>
                  <a:schemeClr val="bg1">
                    <a:lumMod val="50000"/>
                  </a:schemeClr>
                </a:solidFill>
              </a:rPr>
              <a:t>3</a:t>
            </a:r>
          </a:p>
        </xdr:txBody>
      </xdr:sp>
      <xdr:sp macro="" textlink="SUPORTE!L38">
        <xdr:nvSpPr>
          <xdr:cNvPr id="85" name="CaixaDeTexto 84">
            <a:extLst>
              <a:ext uri="{FF2B5EF4-FFF2-40B4-BE49-F238E27FC236}">
                <a16:creationId xmlns:a16="http://schemas.microsoft.com/office/drawing/2014/main" id="{00000000-0008-0000-0600-000055000000}"/>
              </a:ext>
            </a:extLst>
          </xdr:cNvPr>
          <xdr:cNvSpPr txBox="1"/>
        </xdr:nvSpPr>
        <xdr:spPr>
          <a:xfrm>
            <a:off x="6997699" y="5835880"/>
            <a:ext cx="2790195" cy="34278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spAutoFit/>
          </a:bodyPr>
          <a:lstStyle/>
          <a:p>
            <a:pPr marL="0" indent="0" algn="l"/>
            <a:fld id="{8DDD6374-B30F-4B29-AC03-C2CCE41C99D4}" type="TxLink">
              <a:rPr lang="en-US" sz="1600" b="1" i="0" u="none" strike="noStrike">
                <a:solidFill>
                  <a:schemeClr val="bg1">
                    <a:lumMod val="50000"/>
                  </a:schemeClr>
                </a:solidFill>
                <a:latin typeface="Calibri"/>
                <a:ea typeface="+mn-ea"/>
                <a:cs typeface="Calibri"/>
              </a:rPr>
              <a:pPr marL="0" indent="0" algn="l"/>
              <a:t>SAÚDE</a:t>
            </a:fld>
            <a:endParaRPr lang="pt-BR" sz="1600" b="1" i="0" u="none" strike="noStrike">
              <a:solidFill>
                <a:schemeClr val="bg1">
                  <a:lumMod val="50000"/>
                </a:schemeClr>
              </a:solidFill>
              <a:latin typeface="Calibri"/>
              <a:ea typeface="+mn-ea"/>
              <a:cs typeface="Calibri"/>
            </a:endParaRPr>
          </a:p>
        </xdr:txBody>
      </xdr:sp>
      <xdr:sp macro="" textlink="SUPORTE!M38">
        <xdr:nvSpPr>
          <xdr:cNvPr id="86" name="CaixaDeTexto 85">
            <a:extLst>
              <a:ext uri="{FF2B5EF4-FFF2-40B4-BE49-F238E27FC236}">
                <a16:creationId xmlns:a16="http://schemas.microsoft.com/office/drawing/2014/main" id="{00000000-0008-0000-0600-000056000000}"/>
              </a:ext>
            </a:extLst>
          </xdr:cNvPr>
          <xdr:cNvSpPr txBox="1"/>
        </xdr:nvSpPr>
        <xdr:spPr>
          <a:xfrm>
            <a:off x="9751911" y="5835880"/>
            <a:ext cx="1449453" cy="34278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pPr marL="0" indent="0" algn="l"/>
            <a:fld id="{9AD636BA-18CE-476F-AB6F-1E325BDB858E}" type="TxLink">
              <a:rPr lang="en-US" sz="1600" b="1" i="0" u="none" strike="noStrike">
                <a:solidFill>
                  <a:schemeClr val="bg1">
                    <a:lumMod val="50000"/>
                  </a:schemeClr>
                </a:solidFill>
                <a:latin typeface="Calibri"/>
                <a:ea typeface="+mn-ea"/>
                <a:cs typeface="Calibri"/>
              </a:rPr>
              <a:pPr marL="0" indent="0" algn="l"/>
              <a:t> R$-   </a:t>
            </a:fld>
            <a:endParaRPr lang="pt-BR" sz="1600" b="1" i="0" u="none" strike="noStrike">
              <a:solidFill>
                <a:schemeClr val="bg1">
                  <a:lumMod val="50000"/>
                </a:schemeClr>
              </a:solidFill>
              <a:latin typeface="Calibri"/>
              <a:ea typeface="+mn-ea"/>
              <a:cs typeface="Calibri"/>
            </a:endParaRPr>
          </a:p>
        </xdr:txBody>
      </xdr:sp>
      <xdr:sp macro="" textlink="SUPORTE!N38">
        <xdr:nvSpPr>
          <xdr:cNvPr id="87" name="CaixaDeTexto 86">
            <a:extLst>
              <a:ext uri="{FF2B5EF4-FFF2-40B4-BE49-F238E27FC236}">
                <a16:creationId xmlns:a16="http://schemas.microsoft.com/office/drawing/2014/main" id="{00000000-0008-0000-0600-000057000000}"/>
              </a:ext>
            </a:extLst>
          </xdr:cNvPr>
          <xdr:cNvSpPr txBox="1"/>
        </xdr:nvSpPr>
        <xdr:spPr>
          <a:xfrm>
            <a:off x="11177977" y="5851525"/>
            <a:ext cx="507308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pPr marL="0" indent="0" algn="r"/>
            <a:fld id="{FFE750AF-93DB-4525-9F97-DAF3F9CB1DB0}" type="TxLink">
              <a:rPr lang="en-US" sz="1400" b="1" i="0" u="none" strike="noStrike">
                <a:solidFill>
                  <a:schemeClr val="bg1">
                    <a:lumMod val="50000"/>
                  </a:schemeClr>
                </a:solidFill>
                <a:latin typeface="Calibri"/>
                <a:ea typeface="+mn-ea"/>
                <a:cs typeface="Calibri"/>
              </a:rPr>
              <a:pPr marL="0" indent="0" algn="r"/>
              <a:t>0%</a:t>
            </a:fld>
            <a:endParaRPr lang="pt-BR" sz="1400" b="1" i="0" u="none" strike="noStrike">
              <a:solidFill>
                <a:schemeClr val="bg1">
                  <a:lumMod val="50000"/>
                </a:schemeClr>
              </a:solidFill>
              <a:latin typeface="Calibri"/>
              <a:ea typeface="+mn-ea"/>
              <a:cs typeface="Calibri"/>
            </a:endParaRPr>
          </a:p>
        </xdr:txBody>
      </xdr:sp>
      <xdr:sp macro="" textlink="">
        <xdr:nvSpPr>
          <xdr:cNvPr id="88" name="Retângulo 87">
            <a:extLst>
              <a:ext uri="{FF2B5EF4-FFF2-40B4-BE49-F238E27FC236}">
                <a16:creationId xmlns:a16="http://schemas.microsoft.com/office/drawing/2014/main" id="{00000000-0008-0000-0600-000058000000}"/>
              </a:ext>
            </a:extLst>
          </xdr:cNvPr>
          <xdr:cNvSpPr/>
        </xdr:nvSpPr>
        <xdr:spPr>
          <a:xfrm>
            <a:off x="6624638" y="5945361"/>
            <a:ext cx="123825" cy="123825"/>
          </a:xfrm>
          <a:prstGeom prst="rect">
            <a:avLst/>
          </a:prstGeom>
          <a:solidFill>
            <a:srgbClr val="FF7575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89" name="CaixaDeTexto 88">
            <a:extLst>
              <a:ext uri="{FF2B5EF4-FFF2-40B4-BE49-F238E27FC236}">
                <a16:creationId xmlns:a16="http://schemas.microsoft.com/office/drawing/2014/main" id="{00000000-0008-0000-0600-000059000000}"/>
              </a:ext>
            </a:extLst>
          </xdr:cNvPr>
          <xdr:cNvSpPr txBox="1"/>
        </xdr:nvSpPr>
        <xdr:spPr>
          <a:xfrm>
            <a:off x="6719888" y="6189318"/>
            <a:ext cx="256160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BR" sz="1100" b="1">
                <a:solidFill>
                  <a:schemeClr val="bg1">
                    <a:lumMod val="50000"/>
                  </a:schemeClr>
                </a:solidFill>
              </a:rPr>
              <a:t>4</a:t>
            </a:r>
          </a:p>
        </xdr:txBody>
      </xdr:sp>
      <xdr:sp macro="" textlink="SUPORTE!L39">
        <xdr:nvSpPr>
          <xdr:cNvPr id="90" name="CaixaDeTexto 89">
            <a:extLst>
              <a:ext uri="{FF2B5EF4-FFF2-40B4-BE49-F238E27FC236}">
                <a16:creationId xmlns:a16="http://schemas.microsoft.com/office/drawing/2014/main" id="{00000000-0008-0000-0600-00005A000000}"/>
              </a:ext>
            </a:extLst>
          </xdr:cNvPr>
          <xdr:cNvSpPr txBox="1"/>
        </xdr:nvSpPr>
        <xdr:spPr>
          <a:xfrm>
            <a:off x="6997699" y="6150205"/>
            <a:ext cx="2790195" cy="34278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spAutoFit/>
          </a:bodyPr>
          <a:lstStyle/>
          <a:p>
            <a:pPr marL="0" indent="0" algn="l"/>
            <a:fld id="{A3CD725B-7004-4213-ADAD-86299E99C169}" type="TxLink">
              <a:rPr lang="en-US" sz="1600" b="1" i="0" u="none" strike="noStrike">
                <a:solidFill>
                  <a:schemeClr val="bg1">
                    <a:lumMod val="50000"/>
                  </a:schemeClr>
                </a:solidFill>
                <a:latin typeface="Calibri"/>
                <a:ea typeface="+mn-ea"/>
                <a:cs typeface="Calibri"/>
              </a:rPr>
              <a:pPr marL="0" indent="0" algn="l"/>
              <a:t>DEMAIS</a:t>
            </a:fld>
            <a:endParaRPr lang="pt-BR" sz="1600" b="1" i="0" u="none" strike="noStrike">
              <a:solidFill>
                <a:schemeClr val="bg1">
                  <a:lumMod val="50000"/>
                </a:schemeClr>
              </a:solidFill>
              <a:latin typeface="Calibri"/>
              <a:ea typeface="+mn-ea"/>
              <a:cs typeface="Calibri"/>
            </a:endParaRPr>
          </a:p>
        </xdr:txBody>
      </xdr:sp>
      <xdr:sp macro="" textlink="SUPORTE!M39">
        <xdr:nvSpPr>
          <xdr:cNvPr id="91" name="CaixaDeTexto 90">
            <a:extLst>
              <a:ext uri="{FF2B5EF4-FFF2-40B4-BE49-F238E27FC236}">
                <a16:creationId xmlns:a16="http://schemas.microsoft.com/office/drawing/2014/main" id="{00000000-0008-0000-0600-00005B000000}"/>
              </a:ext>
            </a:extLst>
          </xdr:cNvPr>
          <xdr:cNvSpPr txBox="1"/>
        </xdr:nvSpPr>
        <xdr:spPr>
          <a:xfrm>
            <a:off x="9751912" y="6150205"/>
            <a:ext cx="1449453" cy="34278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pPr marL="0" indent="0" algn="l"/>
            <a:fld id="{84392372-5A38-432B-B1B8-DE0078C1BC01}" type="TxLink">
              <a:rPr lang="en-US" sz="1600" b="1" i="0" u="none" strike="noStrike">
                <a:solidFill>
                  <a:schemeClr val="bg1">
                    <a:lumMod val="50000"/>
                  </a:schemeClr>
                </a:solidFill>
                <a:latin typeface="Calibri"/>
                <a:ea typeface="+mn-ea"/>
                <a:cs typeface="Calibri"/>
              </a:rPr>
              <a:pPr marL="0" indent="0" algn="l"/>
              <a:t> R$-   </a:t>
            </a:fld>
            <a:endParaRPr lang="pt-BR" sz="1600" b="1" i="0" u="none" strike="noStrike">
              <a:solidFill>
                <a:schemeClr val="bg1">
                  <a:lumMod val="50000"/>
                </a:schemeClr>
              </a:solidFill>
              <a:latin typeface="Calibri"/>
              <a:ea typeface="+mn-ea"/>
              <a:cs typeface="Calibri"/>
            </a:endParaRPr>
          </a:p>
        </xdr:txBody>
      </xdr:sp>
      <xdr:sp macro="" textlink="SUPORTE!N39">
        <xdr:nvSpPr>
          <xdr:cNvPr id="92" name="CaixaDeTexto 91">
            <a:extLst>
              <a:ext uri="{FF2B5EF4-FFF2-40B4-BE49-F238E27FC236}">
                <a16:creationId xmlns:a16="http://schemas.microsoft.com/office/drawing/2014/main" id="{00000000-0008-0000-0600-00005C000000}"/>
              </a:ext>
            </a:extLst>
          </xdr:cNvPr>
          <xdr:cNvSpPr txBox="1"/>
        </xdr:nvSpPr>
        <xdr:spPr>
          <a:xfrm>
            <a:off x="11276092" y="6165850"/>
            <a:ext cx="409191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pPr marL="0" indent="0" algn="r"/>
            <a:fld id="{34136E8E-2F34-4451-8E0F-5E3669D2EED7}" type="TxLink">
              <a:rPr lang="en-US" sz="1400" b="1" i="0" u="none" strike="noStrike">
                <a:solidFill>
                  <a:schemeClr val="bg1">
                    <a:lumMod val="50000"/>
                  </a:schemeClr>
                </a:solidFill>
                <a:latin typeface="Calibri"/>
                <a:ea typeface="+mn-ea"/>
                <a:cs typeface="Calibri"/>
              </a:rPr>
              <a:pPr marL="0" indent="0" algn="r"/>
              <a:t>0%</a:t>
            </a:fld>
            <a:endParaRPr lang="pt-BR" sz="1400" b="1" i="0" u="none" strike="noStrike">
              <a:solidFill>
                <a:schemeClr val="bg1">
                  <a:lumMod val="50000"/>
                </a:schemeClr>
              </a:solidFill>
              <a:latin typeface="Calibri"/>
              <a:ea typeface="+mn-ea"/>
              <a:cs typeface="Calibri"/>
            </a:endParaRPr>
          </a:p>
        </xdr:txBody>
      </xdr:sp>
      <xdr:sp macro="" textlink="">
        <xdr:nvSpPr>
          <xdr:cNvPr id="93" name="Retângulo 92">
            <a:extLst>
              <a:ext uri="{FF2B5EF4-FFF2-40B4-BE49-F238E27FC236}">
                <a16:creationId xmlns:a16="http://schemas.microsoft.com/office/drawing/2014/main" id="{00000000-0008-0000-0600-00005D000000}"/>
              </a:ext>
            </a:extLst>
          </xdr:cNvPr>
          <xdr:cNvSpPr/>
        </xdr:nvSpPr>
        <xdr:spPr>
          <a:xfrm>
            <a:off x="6624638" y="6259686"/>
            <a:ext cx="123825" cy="123825"/>
          </a:xfrm>
          <a:prstGeom prst="rect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</xdr:grpSp>
    <xdr:clientData/>
  </xdr:twoCellAnchor>
  <xdr:twoCellAnchor>
    <xdr:from>
      <xdr:col>10</xdr:col>
      <xdr:colOff>161925</xdr:colOff>
      <xdr:row>10</xdr:row>
      <xdr:rowOff>9525</xdr:rowOff>
    </xdr:from>
    <xdr:to>
      <xdr:col>10</xdr:col>
      <xdr:colOff>161925</xdr:colOff>
      <xdr:row>30</xdr:row>
      <xdr:rowOff>114300</xdr:rowOff>
    </xdr:to>
    <xdr:cxnSp macro="">
      <xdr:nvCxnSpPr>
        <xdr:cNvPr id="4" name="Conector reto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CxnSpPr/>
      </xdr:nvCxnSpPr>
      <xdr:spPr>
        <a:xfrm>
          <a:off x="5848350" y="1876425"/>
          <a:ext cx="0" cy="3914775"/>
        </a:xfrm>
        <a:prstGeom prst="line">
          <a:avLst/>
        </a:prstGeom>
        <a:ln>
          <a:solidFill>
            <a:schemeClr val="bg1">
              <a:lumMod val="8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371475</xdr:colOff>
      <xdr:row>5</xdr:row>
      <xdr:rowOff>47625</xdr:rowOff>
    </xdr:from>
    <xdr:to>
      <xdr:col>6</xdr:col>
      <xdr:colOff>209550</xdr:colOff>
      <xdr:row>5</xdr:row>
      <xdr:rowOff>47625</xdr:rowOff>
    </xdr:to>
    <xdr:cxnSp macro="">
      <xdr:nvCxnSpPr>
        <xdr:cNvPr id="96" name="Conector de Seta Reta 95">
          <a:extLst>
            <a:ext uri="{FF2B5EF4-FFF2-40B4-BE49-F238E27FC236}">
              <a16:creationId xmlns:a16="http://schemas.microsoft.com/office/drawing/2014/main" id="{00000000-0008-0000-0600-000060000000}"/>
            </a:ext>
          </a:extLst>
        </xdr:cNvPr>
        <xdr:cNvCxnSpPr/>
      </xdr:nvCxnSpPr>
      <xdr:spPr>
        <a:xfrm flipH="1">
          <a:off x="3009900" y="962025"/>
          <a:ext cx="447675" cy="0"/>
        </a:xfrm>
        <a:prstGeom prst="straightConnector1">
          <a:avLst/>
        </a:prstGeom>
        <a:ln>
          <a:solidFill>
            <a:srgbClr val="C00000"/>
          </a:solidFill>
          <a:prstDash val="dash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214312</xdr:colOff>
      <xdr:row>21</xdr:row>
      <xdr:rowOff>119061</xdr:rowOff>
    </xdr:from>
    <xdr:to>
      <xdr:col>20</xdr:col>
      <xdr:colOff>572718</xdr:colOff>
      <xdr:row>31</xdr:row>
      <xdr:rowOff>144043</xdr:rowOff>
    </xdr:to>
    <xdr:grpSp>
      <xdr:nvGrpSpPr>
        <xdr:cNvPr id="5" name="Agrupar 4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pSpPr/>
      </xdr:nvGrpSpPr>
      <xdr:grpSpPr>
        <a:xfrm>
          <a:off x="4681537" y="4081461"/>
          <a:ext cx="7673606" cy="1929982"/>
          <a:chOff x="4655344" y="4083841"/>
          <a:chExt cx="7645031" cy="1929982"/>
        </a:xfrm>
      </xdr:grpSpPr>
      <xdr:sp macro="" textlink="">
        <xdr:nvSpPr>
          <xdr:cNvPr id="127" name="Retângulo 126">
            <a:extLst>
              <a:ext uri="{FF2B5EF4-FFF2-40B4-BE49-F238E27FC236}">
                <a16:creationId xmlns:a16="http://schemas.microsoft.com/office/drawing/2014/main" id="{00000000-0008-0000-0600-00007F000000}"/>
              </a:ext>
            </a:extLst>
          </xdr:cNvPr>
          <xdr:cNvSpPr/>
        </xdr:nvSpPr>
        <xdr:spPr>
          <a:xfrm>
            <a:off x="4655344" y="4083841"/>
            <a:ext cx="7560470" cy="1928813"/>
          </a:xfrm>
          <a:prstGeom prst="rect">
            <a:avLst/>
          </a:prstGeom>
          <a:gradFill flip="none" rotWithShape="1">
            <a:gsLst>
              <a:gs pos="11000">
                <a:schemeClr val="bg1">
                  <a:alpha val="0"/>
                </a:schemeClr>
              </a:gs>
              <a:gs pos="59000">
                <a:srgbClr val="FFFFFF">
                  <a:shade val="100000"/>
                  <a:satMod val="115000"/>
                </a:srgbClr>
              </a:gs>
            </a:gsLst>
            <a:lin ang="5400000" scaled="0"/>
            <a:tileRect/>
          </a:gra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pic>
        <xdr:nvPicPr>
          <xdr:cNvPr id="126" name="Imagem 125">
            <a:extLst>
              <a:ext uri="{FF2B5EF4-FFF2-40B4-BE49-F238E27FC236}">
                <a16:creationId xmlns:a16="http://schemas.microsoft.com/office/drawing/2014/main" id="{00000000-0008-0000-0600-00007E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b="42576"/>
          <a:stretch/>
        </xdr:blipFill>
        <xdr:spPr>
          <a:xfrm>
            <a:off x="7822406" y="4709433"/>
            <a:ext cx="4477969" cy="1304390"/>
          </a:xfrm>
          <a:prstGeom prst="rect">
            <a:avLst/>
          </a:prstGeom>
        </xdr:spPr>
      </xdr:pic>
    </xdr:grpSp>
    <xdr:clientData/>
  </xdr:twoCellAnchor>
  <xdr:twoCellAnchor>
    <xdr:from>
      <xdr:col>13</xdr:col>
      <xdr:colOff>464343</xdr:colOff>
      <xdr:row>26</xdr:row>
      <xdr:rowOff>104278</xdr:rowOff>
    </xdr:from>
    <xdr:to>
      <xdr:col>14</xdr:col>
      <xdr:colOff>273770</xdr:colOff>
      <xdr:row>31</xdr:row>
      <xdr:rowOff>86715</xdr:rowOff>
    </xdr:to>
    <xdr:grpSp>
      <xdr:nvGrpSpPr>
        <xdr:cNvPr id="159" name="Group 13">
          <a:extLst>
            <a:ext uri="{FF2B5EF4-FFF2-40B4-BE49-F238E27FC236}">
              <a16:creationId xmlns:a16="http://schemas.microsoft.com/office/drawing/2014/main" id="{00000000-0008-0000-0600-00009F000000}"/>
            </a:ext>
          </a:extLst>
        </xdr:cNvPr>
        <xdr:cNvGrpSpPr/>
      </xdr:nvGrpSpPr>
      <xdr:grpSpPr>
        <a:xfrm>
          <a:off x="7979568" y="5019178"/>
          <a:ext cx="419027" cy="934937"/>
          <a:chOff x="2284413" y="412750"/>
          <a:chExt cx="2824162" cy="6337301"/>
        </a:xfrm>
      </xdr:grpSpPr>
      <xdr:grpSp>
        <xdr:nvGrpSpPr>
          <xdr:cNvPr id="160" name="Group 14">
            <a:extLst>
              <a:ext uri="{FF2B5EF4-FFF2-40B4-BE49-F238E27FC236}">
                <a16:creationId xmlns:a16="http://schemas.microsoft.com/office/drawing/2014/main" id="{00000000-0008-0000-0600-0000A0000000}"/>
              </a:ext>
            </a:extLst>
          </xdr:cNvPr>
          <xdr:cNvGrpSpPr/>
        </xdr:nvGrpSpPr>
        <xdr:grpSpPr>
          <a:xfrm>
            <a:off x="2971800" y="4267201"/>
            <a:ext cx="1501776" cy="2482850"/>
            <a:chOff x="6661150" y="2820988"/>
            <a:chExt cx="1501776" cy="2482850"/>
          </a:xfrm>
        </xdr:grpSpPr>
        <xdr:sp macro="" textlink="">
          <xdr:nvSpPr>
            <xdr:cNvPr id="183" name="Freeform 133">
              <a:extLst>
                <a:ext uri="{FF2B5EF4-FFF2-40B4-BE49-F238E27FC236}">
                  <a16:creationId xmlns:a16="http://schemas.microsoft.com/office/drawing/2014/main" id="{00000000-0008-0000-0600-0000B7000000}"/>
                </a:ext>
              </a:extLst>
            </xdr:cNvPr>
            <xdr:cNvSpPr>
              <a:spLocks/>
            </xdr:cNvSpPr>
          </xdr:nvSpPr>
          <xdr:spPr bwMode="auto">
            <a:xfrm>
              <a:off x="6661150" y="2820988"/>
              <a:ext cx="1501776" cy="2482850"/>
            </a:xfrm>
            <a:custGeom>
              <a:avLst/>
              <a:gdLst>
                <a:gd name="T0" fmla="*/ 2 w 397"/>
                <a:gd name="T1" fmla="*/ 268 h 659"/>
                <a:gd name="T2" fmla="*/ 0 w 397"/>
                <a:gd name="T3" fmla="*/ 268 h 659"/>
                <a:gd name="T4" fmla="*/ 0 w 397"/>
                <a:gd name="T5" fmla="*/ 268 h 659"/>
                <a:gd name="T6" fmla="*/ 3 w 397"/>
                <a:gd name="T7" fmla="*/ 271 h 659"/>
                <a:gd name="T8" fmla="*/ 4 w 397"/>
                <a:gd name="T9" fmla="*/ 282 h 659"/>
                <a:gd name="T10" fmla="*/ 5 w 397"/>
                <a:gd name="T11" fmla="*/ 284 h 659"/>
                <a:gd name="T12" fmla="*/ 48 w 397"/>
                <a:gd name="T13" fmla="*/ 418 h 659"/>
                <a:gd name="T14" fmla="*/ 92 w 397"/>
                <a:gd name="T15" fmla="*/ 290 h 659"/>
                <a:gd name="T16" fmla="*/ 172 w 397"/>
                <a:gd name="T17" fmla="*/ 441 h 659"/>
                <a:gd name="T18" fmla="*/ 145 w 397"/>
                <a:gd name="T19" fmla="*/ 564 h 659"/>
                <a:gd name="T20" fmla="*/ 201 w 397"/>
                <a:gd name="T21" fmla="*/ 659 h 659"/>
                <a:gd name="T22" fmla="*/ 172 w 397"/>
                <a:gd name="T23" fmla="*/ 604 h 659"/>
                <a:gd name="T24" fmla="*/ 182 w 397"/>
                <a:gd name="T25" fmla="*/ 528 h 659"/>
                <a:gd name="T26" fmla="*/ 229 w 397"/>
                <a:gd name="T27" fmla="*/ 462 h 659"/>
                <a:gd name="T28" fmla="*/ 272 w 397"/>
                <a:gd name="T29" fmla="*/ 386 h 659"/>
                <a:gd name="T30" fmla="*/ 280 w 397"/>
                <a:gd name="T31" fmla="*/ 362 h 659"/>
                <a:gd name="T32" fmla="*/ 307 w 397"/>
                <a:gd name="T33" fmla="*/ 484 h 659"/>
                <a:gd name="T34" fmla="*/ 325 w 397"/>
                <a:gd name="T35" fmla="*/ 406 h 659"/>
                <a:gd name="T36" fmla="*/ 370 w 397"/>
                <a:gd name="T37" fmla="*/ 198 h 659"/>
                <a:gd name="T38" fmla="*/ 189 w 397"/>
                <a:gd name="T39" fmla="*/ 0 h 659"/>
                <a:gd name="T40" fmla="*/ 3 w 397"/>
                <a:gd name="T41" fmla="*/ 254 h 659"/>
                <a:gd name="T42" fmla="*/ 2 w 397"/>
                <a:gd name="T43" fmla="*/ 268 h 659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  <a:cxn ang="0">
                  <a:pos x="T16" y="T17"/>
                </a:cxn>
                <a:cxn ang="0">
                  <a:pos x="T18" y="T19"/>
                </a:cxn>
                <a:cxn ang="0">
                  <a:pos x="T20" y="T21"/>
                </a:cxn>
                <a:cxn ang="0">
                  <a:pos x="T22" y="T23"/>
                </a:cxn>
                <a:cxn ang="0">
                  <a:pos x="T24" y="T25"/>
                </a:cxn>
                <a:cxn ang="0">
                  <a:pos x="T26" y="T27"/>
                </a:cxn>
                <a:cxn ang="0">
                  <a:pos x="T28" y="T29"/>
                </a:cxn>
                <a:cxn ang="0">
                  <a:pos x="T30" y="T31"/>
                </a:cxn>
                <a:cxn ang="0">
                  <a:pos x="T32" y="T33"/>
                </a:cxn>
                <a:cxn ang="0">
                  <a:pos x="T34" y="T35"/>
                </a:cxn>
                <a:cxn ang="0">
                  <a:pos x="T36" y="T37"/>
                </a:cxn>
                <a:cxn ang="0">
                  <a:pos x="T38" y="T39"/>
                </a:cxn>
                <a:cxn ang="0">
                  <a:pos x="T40" y="T41"/>
                </a:cxn>
                <a:cxn ang="0">
                  <a:pos x="T42" y="T43"/>
                </a:cxn>
              </a:cxnLst>
              <a:rect l="0" t="0" r="r" b="b"/>
              <a:pathLst>
                <a:path w="397" h="659">
                  <a:moveTo>
                    <a:pt x="2" y="268"/>
                  </a:moveTo>
                  <a:cubicBezTo>
                    <a:pt x="2" y="267"/>
                    <a:pt x="0" y="264"/>
                    <a:pt x="0" y="268"/>
                  </a:cubicBezTo>
                  <a:cubicBezTo>
                    <a:pt x="0" y="268"/>
                    <a:pt x="0" y="268"/>
                    <a:pt x="0" y="268"/>
                  </a:cubicBezTo>
                  <a:cubicBezTo>
                    <a:pt x="0" y="269"/>
                    <a:pt x="2" y="270"/>
                    <a:pt x="3" y="271"/>
                  </a:cubicBezTo>
                  <a:cubicBezTo>
                    <a:pt x="3" y="275"/>
                    <a:pt x="4" y="278"/>
                    <a:pt x="4" y="282"/>
                  </a:cubicBezTo>
                  <a:cubicBezTo>
                    <a:pt x="5" y="283"/>
                    <a:pt x="5" y="283"/>
                    <a:pt x="5" y="284"/>
                  </a:cubicBezTo>
                  <a:cubicBezTo>
                    <a:pt x="10" y="335"/>
                    <a:pt x="25" y="381"/>
                    <a:pt x="48" y="418"/>
                  </a:cubicBezTo>
                  <a:cubicBezTo>
                    <a:pt x="23" y="377"/>
                    <a:pt x="37" y="299"/>
                    <a:pt x="92" y="290"/>
                  </a:cubicBezTo>
                  <a:cubicBezTo>
                    <a:pt x="158" y="280"/>
                    <a:pt x="169" y="399"/>
                    <a:pt x="172" y="441"/>
                  </a:cubicBezTo>
                  <a:cubicBezTo>
                    <a:pt x="174" y="484"/>
                    <a:pt x="145" y="521"/>
                    <a:pt x="145" y="564"/>
                  </a:cubicBezTo>
                  <a:cubicBezTo>
                    <a:pt x="145" y="613"/>
                    <a:pt x="170" y="653"/>
                    <a:pt x="201" y="659"/>
                  </a:cubicBezTo>
                  <a:cubicBezTo>
                    <a:pt x="187" y="656"/>
                    <a:pt x="174" y="616"/>
                    <a:pt x="172" y="604"/>
                  </a:cubicBezTo>
                  <a:cubicBezTo>
                    <a:pt x="168" y="580"/>
                    <a:pt x="175" y="551"/>
                    <a:pt x="182" y="528"/>
                  </a:cubicBezTo>
                  <a:cubicBezTo>
                    <a:pt x="190" y="501"/>
                    <a:pt x="211" y="483"/>
                    <a:pt x="229" y="462"/>
                  </a:cubicBezTo>
                  <a:cubicBezTo>
                    <a:pt x="247" y="440"/>
                    <a:pt x="262" y="414"/>
                    <a:pt x="272" y="386"/>
                  </a:cubicBezTo>
                  <a:cubicBezTo>
                    <a:pt x="275" y="378"/>
                    <a:pt x="278" y="370"/>
                    <a:pt x="280" y="362"/>
                  </a:cubicBezTo>
                  <a:cubicBezTo>
                    <a:pt x="284" y="420"/>
                    <a:pt x="307" y="484"/>
                    <a:pt x="307" y="484"/>
                  </a:cubicBezTo>
                  <a:cubicBezTo>
                    <a:pt x="299" y="437"/>
                    <a:pt x="325" y="406"/>
                    <a:pt x="325" y="406"/>
                  </a:cubicBezTo>
                  <a:cubicBezTo>
                    <a:pt x="397" y="291"/>
                    <a:pt x="370" y="198"/>
                    <a:pt x="370" y="198"/>
                  </a:cubicBezTo>
                  <a:cubicBezTo>
                    <a:pt x="351" y="85"/>
                    <a:pt x="277" y="0"/>
                    <a:pt x="189" y="0"/>
                  </a:cubicBezTo>
                  <a:cubicBezTo>
                    <a:pt x="87" y="0"/>
                    <a:pt x="3" y="114"/>
                    <a:pt x="3" y="254"/>
                  </a:cubicBezTo>
                  <a:cubicBezTo>
                    <a:pt x="3" y="258"/>
                    <a:pt x="2" y="263"/>
                    <a:pt x="2" y="268"/>
                  </a:cubicBezTo>
                  <a:close/>
                </a:path>
              </a:pathLst>
            </a:custGeom>
            <a:solidFill>
              <a:srgbClr val="F15A24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round/>
                  <a:headEnd/>
                  <a:tailEnd/>
                </a14:hiddenLine>
              </a:ext>
            </a:extLst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184" name="Freeform 134">
              <a:extLst>
                <a:ext uri="{FF2B5EF4-FFF2-40B4-BE49-F238E27FC236}">
                  <a16:creationId xmlns:a16="http://schemas.microsoft.com/office/drawing/2014/main" id="{00000000-0008-0000-0600-0000B8000000}"/>
                </a:ext>
              </a:extLst>
            </xdr:cNvPr>
            <xdr:cNvSpPr>
              <a:spLocks/>
            </xdr:cNvSpPr>
          </xdr:nvSpPr>
          <xdr:spPr bwMode="auto">
            <a:xfrm>
              <a:off x="6794500" y="2892426"/>
              <a:ext cx="1223963" cy="1563688"/>
            </a:xfrm>
            <a:custGeom>
              <a:avLst/>
              <a:gdLst>
                <a:gd name="T0" fmla="*/ 154 w 324"/>
                <a:gd name="T1" fmla="*/ 0 h 415"/>
                <a:gd name="T2" fmla="*/ 304 w 324"/>
                <a:gd name="T3" fmla="*/ 172 h 415"/>
                <a:gd name="T4" fmla="*/ 305 w 324"/>
                <a:gd name="T5" fmla="*/ 174 h 415"/>
                <a:gd name="T6" fmla="*/ 305 w 324"/>
                <a:gd name="T7" fmla="*/ 176 h 415"/>
                <a:gd name="T8" fmla="*/ 276 w 324"/>
                <a:gd name="T9" fmla="*/ 338 h 415"/>
                <a:gd name="T10" fmla="*/ 255 w 324"/>
                <a:gd name="T11" fmla="*/ 261 h 415"/>
                <a:gd name="T12" fmla="*/ 230 w 324"/>
                <a:gd name="T13" fmla="*/ 302 h 415"/>
                <a:gd name="T14" fmla="*/ 170 w 324"/>
                <a:gd name="T15" fmla="*/ 412 h 415"/>
                <a:gd name="T16" fmla="*/ 167 w 324"/>
                <a:gd name="T17" fmla="*/ 415 h 415"/>
                <a:gd name="T18" fmla="*/ 167 w 324"/>
                <a:gd name="T19" fmla="*/ 409 h 415"/>
                <a:gd name="T20" fmla="*/ 65 w 324"/>
                <a:gd name="T21" fmla="*/ 228 h 415"/>
                <a:gd name="T22" fmla="*/ 52 w 324"/>
                <a:gd name="T23" fmla="*/ 229 h 415"/>
                <a:gd name="T24" fmla="*/ 2 w 324"/>
                <a:gd name="T25" fmla="*/ 256 h 415"/>
                <a:gd name="T26" fmla="*/ 1 w 324"/>
                <a:gd name="T27" fmla="*/ 251 h 415"/>
                <a:gd name="T28" fmla="*/ 1 w 324"/>
                <a:gd name="T29" fmla="*/ 249 h 415"/>
                <a:gd name="T30" fmla="*/ 0 w 324"/>
                <a:gd name="T31" fmla="*/ 239 h 415"/>
                <a:gd name="T32" fmla="*/ 0 w 324"/>
                <a:gd name="T33" fmla="*/ 236 h 415"/>
                <a:gd name="T34" fmla="*/ 0 w 324"/>
                <a:gd name="T35" fmla="*/ 223 h 415"/>
                <a:gd name="T36" fmla="*/ 154 w 324"/>
                <a:gd name="T37" fmla="*/ 0 h 415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  <a:cxn ang="0">
                  <a:pos x="T16" y="T17"/>
                </a:cxn>
                <a:cxn ang="0">
                  <a:pos x="T18" y="T19"/>
                </a:cxn>
                <a:cxn ang="0">
                  <a:pos x="T20" y="T21"/>
                </a:cxn>
                <a:cxn ang="0">
                  <a:pos x="T22" y="T23"/>
                </a:cxn>
                <a:cxn ang="0">
                  <a:pos x="T24" y="T25"/>
                </a:cxn>
                <a:cxn ang="0">
                  <a:pos x="T26" y="T27"/>
                </a:cxn>
                <a:cxn ang="0">
                  <a:pos x="T28" y="T29"/>
                </a:cxn>
                <a:cxn ang="0">
                  <a:pos x="T30" y="T31"/>
                </a:cxn>
                <a:cxn ang="0">
                  <a:pos x="T32" y="T33"/>
                </a:cxn>
                <a:cxn ang="0">
                  <a:pos x="T34" y="T35"/>
                </a:cxn>
                <a:cxn ang="0">
                  <a:pos x="T36" y="T37"/>
                </a:cxn>
              </a:cxnLst>
              <a:rect l="0" t="0" r="r" b="b"/>
              <a:pathLst>
                <a:path w="324" h="415">
                  <a:moveTo>
                    <a:pt x="154" y="0"/>
                  </a:moveTo>
                  <a:cubicBezTo>
                    <a:pt x="225" y="0"/>
                    <a:pt x="288" y="73"/>
                    <a:pt x="304" y="172"/>
                  </a:cubicBezTo>
                  <a:cubicBezTo>
                    <a:pt x="305" y="174"/>
                    <a:pt x="305" y="174"/>
                    <a:pt x="305" y="174"/>
                  </a:cubicBezTo>
                  <a:cubicBezTo>
                    <a:pt x="305" y="176"/>
                    <a:pt x="305" y="176"/>
                    <a:pt x="305" y="176"/>
                  </a:cubicBezTo>
                  <a:cubicBezTo>
                    <a:pt x="306" y="179"/>
                    <a:pt x="324" y="248"/>
                    <a:pt x="276" y="338"/>
                  </a:cubicBezTo>
                  <a:cubicBezTo>
                    <a:pt x="276" y="335"/>
                    <a:pt x="256" y="263"/>
                    <a:pt x="255" y="261"/>
                  </a:cubicBezTo>
                  <a:cubicBezTo>
                    <a:pt x="256" y="270"/>
                    <a:pt x="235" y="292"/>
                    <a:pt x="230" y="302"/>
                  </a:cubicBezTo>
                  <a:cubicBezTo>
                    <a:pt x="209" y="338"/>
                    <a:pt x="198" y="379"/>
                    <a:pt x="170" y="412"/>
                  </a:cubicBezTo>
                  <a:cubicBezTo>
                    <a:pt x="169" y="413"/>
                    <a:pt x="168" y="414"/>
                    <a:pt x="167" y="415"/>
                  </a:cubicBezTo>
                  <a:cubicBezTo>
                    <a:pt x="167" y="413"/>
                    <a:pt x="167" y="411"/>
                    <a:pt x="167" y="409"/>
                  </a:cubicBezTo>
                  <a:cubicBezTo>
                    <a:pt x="159" y="260"/>
                    <a:pt x="107" y="228"/>
                    <a:pt x="65" y="228"/>
                  </a:cubicBezTo>
                  <a:cubicBezTo>
                    <a:pt x="61" y="228"/>
                    <a:pt x="57" y="229"/>
                    <a:pt x="52" y="229"/>
                  </a:cubicBezTo>
                  <a:cubicBezTo>
                    <a:pt x="33" y="232"/>
                    <a:pt x="15" y="242"/>
                    <a:pt x="2" y="256"/>
                  </a:cubicBezTo>
                  <a:cubicBezTo>
                    <a:pt x="2" y="254"/>
                    <a:pt x="1" y="253"/>
                    <a:pt x="1" y="251"/>
                  </a:cubicBezTo>
                  <a:cubicBezTo>
                    <a:pt x="1" y="249"/>
                    <a:pt x="1" y="249"/>
                    <a:pt x="1" y="249"/>
                  </a:cubicBezTo>
                  <a:cubicBezTo>
                    <a:pt x="1" y="246"/>
                    <a:pt x="1" y="242"/>
                    <a:pt x="0" y="239"/>
                  </a:cubicBezTo>
                  <a:cubicBezTo>
                    <a:pt x="0" y="239"/>
                    <a:pt x="0" y="236"/>
                    <a:pt x="0" y="236"/>
                  </a:cubicBezTo>
                  <a:cubicBezTo>
                    <a:pt x="0" y="231"/>
                    <a:pt x="0" y="227"/>
                    <a:pt x="0" y="223"/>
                  </a:cubicBezTo>
                  <a:cubicBezTo>
                    <a:pt x="0" y="100"/>
                    <a:pt x="69" y="0"/>
                    <a:pt x="154" y="0"/>
                  </a:cubicBezTo>
                  <a:close/>
                </a:path>
              </a:pathLst>
            </a:custGeom>
            <a:solidFill>
              <a:srgbClr val="F7931E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round/>
                  <a:headEnd/>
                  <a:tailEnd/>
                </a14:hiddenLine>
              </a:ext>
            </a:extLst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185" name="Freeform 135">
              <a:extLst>
                <a:ext uri="{FF2B5EF4-FFF2-40B4-BE49-F238E27FC236}">
                  <a16:creationId xmlns:a16="http://schemas.microsoft.com/office/drawing/2014/main" id="{00000000-0008-0000-0600-0000B9000000}"/>
                </a:ext>
              </a:extLst>
            </xdr:cNvPr>
            <xdr:cNvSpPr>
              <a:spLocks/>
            </xdr:cNvSpPr>
          </xdr:nvSpPr>
          <xdr:spPr bwMode="auto">
            <a:xfrm>
              <a:off x="6994525" y="2979738"/>
              <a:ext cx="801688" cy="1130300"/>
            </a:xfrm>
            <a:custGeom>
              <a:avLst/>
              <a:gdLst>
                <a:gd name="T0" fmla="*/ 43 w 212"/>
                <a:gd name="T1" fmla="*/ 142 h 300"/>
                <a:gd name="T2" fmla="*/ 34 w 212"/>
                <a:gd name="T3" fmla="*/ 142 h 300"/>
                <a:gd name="T4" fmla="*/ 1 w 212"/>
                <a:gd name="T5" fmla="*/ 159 h 300"/>
                <a:gd name="T6" fmla="*/ 1 w 212"/>
                <a:gd name="T7" fmla="*/ 156 h 300"/>
                <a:gd name="T8" fmla="*/ 1 w 212"/>
                <a:gd name="T9" fmla="*/ 155 h 300"/>
                <a:gd name="T10" fmla="*/ 0 w 212"/>
                <a:gd name="T11" fmla="*/ 148 h 300"/>
                <a:gd name="T12" fmla="*/ 0 w 212"/>
                <a:gd name="T13" fmla="*/ 146 h 300"/>
                <a:gd name="T14" fmla="*/ 0 w 212"/>
                <a:gd name="T15" fmla="*/ 139 h 300"/>
                <a:gd name="T16" fmla="*/ 101 w 212"/>
                <a:gd name="T17" fmla="*/ 0 h 300"/>
                <a:gd name="T18" fmla="*/ 199 w 212"/>
                <a:gd name="T19" fmla="*/ 107 h 300"/>
                <a:gd name="T20" fmla="*/ 200 w 212"/>
                <a:gd name="T21" fmla="*/ 108 h 300"/>
                <a:gd name="T22" fmla="*/ 200 w 212"/>
                <a:gd name="T23" fmla="*/ 109 h 300"/>
                <a:gd name="T24" fmla="*/ 181 w 212"/>
                <a:gd name="T25" fmla="*/ 210 h 300"/>
                <a:gd name="T26" fmla="*/ 167 w 212"/>
                <a:gd name="T27" fmla="*/ 162 h 300"/>
                <a:gd name="T28" fmla="*/ 150 w 212"/>
                <a:gd name="T29" fmla="*/ 187 h 300"/>
                <a:gd name="T30" fmla="*/ 121 w 212"/>
                <a:gd name="T31" fmla="*/ 300 h 300"/>
                <a:gd name="T32" fmla="*/ 43 w 212"/>
                <a:gd name="T33" fmla="*/ 142 h 300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  <a:cxn ang="0">
                  <a:pos x="T16" y="T17"/>
                </a:cxn>
                <a:cxn ang="0">
                  <a:pos x="T18" y="T19"/>
                </a:cxn>
                <a:cxn ang="0">
                  <a:pos x="T20" y="T21"/>
                </a:cxn>
                <a:cxn ang="0">
                  <a:pos x="T22" y="T23"/>
                </a:cxn>
                <a:cxn ang="0">
                  <a:pos x="T24" y="T25"/>
                </a:cxn>
                <a:cxn ang="0">
                  <a:pos x="T26" y="T27"/>
                </a:cxn>
                <a:cxn ang="0">
                  <a:pos x="T28" y="T29"/>
                </a:cxn>
                <a:cxn ang="0">
                  <a:pos x="T30" y="T31"/>
                </a:cxn>
                <a:cxn ang="0">
                  <a:pos x="T32" y="T33"/>
                </a:cxn>
              </a:cxnLst>
              <a:rect l="0" t="0" r="r" b="b"/>
              <a:pathLst>
                <a:path w="212" h="300">
                  <a:moveTo>
                    <a:pt x="43" y="142"/>
                  </a:moveTo>
                  <a:cubicBezTo>
                    <a:pt x="40" y="142"/>
                    <a:pt x="37" y="142"/>
                    <a:pt x="34" y="142"/>
                  </a:cubicBezTo>
                  <a:cubicBezTo>
                    <a:pt x="21" y="144"/>
                    <a:pt x="10" y="150"/>
                    <a:pt x="1" y="159"/>
                  </a:cubicBezTo>
                  <a:cubicBezTo>
                    <a:pt x="1" y="158"/>
                    <a:pt x="1" y="157"/>
                    <a:pt x="1" y="156"/>
                  </a:cubicBezTo>
                  <a:cubicBezTo>
                    <a:pt x="1" y="155"/>
                    <a:pt x="1" y="155"/>
                    <a:pt x="1" y="155"/>
                  </a:cubicBezTo>
                  <a:cubicBezTo>
                    <a:pt x="0" y="152"/>
                    <a:pt x="0" y="150"/>
                    <a:pt x="0" y="148"/>
                  </a:cubicBezTo>
                  <a:cubicBezTo>
                    <a:pt x="0" y="146"/>
                    <a:pt x="0" y="146"/>
                    <a:pt x="0" y="146"/>
                  </a:cubicBezTo>
                  <a:cubicBezTo>
                    <a:pt x="0" y="143"/>
                    <a:pt x="0" y="141"/>
                    <a:pt x="0" y="139"/>
                  </a:cubicBezTo>
                  <a:cubicBezTo>
                    <a:pt x="0" y="62"/>
                    <a:pt x="45" y="0"/>
                    <a:pt x="101" y="0"/>
                  </a:cubicBezTo>
                  <a:cubicBezTo>
                    <a:pt x="147" y="0"/>
                    <a:pt x="189" y="45"/>
                    <a:pt x="199" y="107"/>
                  </a:cubicBezTo>
                  <a:cubicBezTo>
                    <a:pt x="200" y="108"/>
                    <a:pt x="200" y="108"/>
                    <a:pt x="200" y="108"/>
                  </a:cubicBezTo>
                  <a:cubicBezTo>
                    <a:pt x="200" y="109"/>
                    <a:pt x="200" y="109"/>
                    <a:pt x="200" y="109"/>
                  </a:cubicBezTo>
                  <a:cubicBezTo>
                    <a:pt x="201" y="111"/>
                    <a:pt x="212" y="154"/>
                    <a:pt x="181" y="210"/>
                  </a:cubicBezTo>
                  <a:cubicBezTo>
                    <a:pt x="181" y="208"/>
                    <a:pt x="167" y="164"/>
                    <a:pt x="167" y="162"/>
                  </a:cubicBezTo>
                  <a:cubicBezTo>
                    <a:pt x="168" y="168"/>
                    <a:pt x="154" y="181"/>
                    <a:pt x="150" y="187"/>
                  </a:cubicBezTo>
                  <a:cubicBezTo>
                    <a:pt x="137" y="210"/>
                    <a:pt x="126" y="275"/>
                    <a:pt x="121" y="300"/>
                  </a:cubicBezTo>
                  <a:cubicBezTo>
                    <a:pt x="121" y="300"/>
                    <a:pt x="94" y="134"/>
                    <a:pt x="43" y="142"/>
                  </a:cubicBezTo>
                  <a:close/>
                </a:path>
              </a:pathLst>
            </a:custGeom>
            <a:solidFill>
              <a:srgbClr val="FBB03B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round/>
                  <a:headEnd/>
                  <a:tailEnd/>
                </a14:hiddenLine>
              </a:ext>
            </a:extLst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</xdr:grpSp>
      <xdr:grpSp>
        <xdr:nvGrpSpPr>
          <xdr:cNvPr id="161" name="Group 15">
            <a:extLst>
              <a:ext uri="{FF2B5EF4-FFF2-40B4-BE49-F238E27FC236}">
                <a16:creationId xmlns:a16="http://schemas.microsoft.com/office/drawing/2014/main" id="{00000000-0008-0000-0600-0000A1000000}"/>
              </a:ext>
            </a:extLst>
          </xdr:cNvPr>
          <xdr:cNvGrpSpPr/>
        </xdr:nvGrpSpPr>
        <xdr:grpSpPr>
          <a:xfrm>
            <a:off x="2284413" y="412750"/>
            <a:ext cx="2824162" cy="4770438"/>
            <a:chOff x="2284413" y="412750"/>
            <a:chExt cx="2824162" cy="4770438"/>
          </a:xfrm>
        </xdr:grpSpPr>
        <xdr:sp macro="" textlink="">
          <xdr:nvSpPr>
            <xdr:cNvPr id="162" name="Freeform 102">
              <a:extLst>
                <a:ext uri="{FF2B5EF4-FFF2-40B4-BE49-F238E27FC236}">
                  <a16:creationId xmlns:a16="http://schemas.microsoft.com/office/drawing/2014/main" id="{00000000-0008-0000-0600-0000A2000000}"/>
                </a:ext>
              </a:extLst>
            </xdr:cNvPr>
            <xdr:cNvSpPr>
              <a:spLocks/>
            </xdr:cNvSpPr>
          </xdr:nvSpPr>
          <xdr:spPr bwMode="auto">
            <a:xfrm>
              <a:off x="2284413" y="3319463"/>
              <a:ext cx="1177925" cy="1860550"/>
            </a:xfrm>
            <a:custGeom>
              <a:avLst/>
              <a:gdLst>
                <a:gd name="T0" fmla="*/ 156 w 313"/>
                <a:gd name="T1" fmla="*/ 0 h 495"/>
                <a:gd name="T2" fmla="*/ 0 w 313"/>
                <a:gd name="T3" fmla="*/ 159 h 495"/>
                <a:gd name="T4" fmla="*/ 0 w 313"/>
                <a:gd name="T5" fmla="*/ 163 h 495"/>
                <a:gd name="T6" fmla="*/ 0 w 313"/>
                <a:gd name="T7" fmla="*/ 163 h 495"/>
                <a:gd name="T8" fmla="*/ 101 w 313"/>
                <a:gd name="T9" fmla="*/ 480 h 495"/>
                <a:gd name="T10" fmla="*/ 106 w 313"/>
                <a:gd name="T11" fmla="*/ 486 h 495"/>
                <a:gd name="T12" fmla="*/ 106 w 313"/>
                <a:gd name="T13" fmla="*/ 486 h 495"/>
                <a:gd name="T14" fmla="*/ 106 w 313"/>
                <a:gd name="T15" fmla="*/ 486 h 495"/>
                <a:gd name="T16" fmla="*/ 128 w 313"/>
                <a:gd name="T17" fmla="*/ 495 h 495"/>
                <a:gd name="T18" fmla="*/ 158 w 313"/>
                <a:gd name="T19" fmla="*/ 469 h 495"/>
                <a:gd name="T20" fmla="*/ 156 w 313"/>
                <a:gd name="T21" fmla="*/ 463 h 495"/>
                <a:gd name="T22" fmla="*/ 156 w 313"/>
                <a:gd name="T23" fmla="*/ 463 h 495"/>
                <a:gd name="T24" fmla="*/ 148 w 313"/>
                <a:gd name="T25" fmla="*/ 415 h 495"/>
                <a:gd name="T26" fmla="*/ 191 w 313"/>
                <a:gd name="T27" fmla="*/ 311 h 495"/>
                <a:gd name="T28" fmla="*/ 191 w 313"/>
                <a:gd name="T29" fmla="*/ 310 h 495"/>
                <a:gd name="T30" fmla="*/ 270 w 313"/>
                <a:gd name="T31" fmla="*/ 264 h 495"/>
                <a:gd name="T32" fmla="*/ 313 w 313"/>
                <a:gd name="T33" fmla="*/ 157 h 495"/>
                <a:gd name="T34" fmla="*/ 156 w 313"/>
                <a:gd name="T35" fmla="*/ 0 h 495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  <a:cxn ang="0">
                  <a:pos x="T16" y="T17"/>
                </a:cxn>
                <a:cxn ang="0">
                  <a:pos x="T18" y="T19"/>
                </a:cxn>
                <a:cxn ang="0">
                  <a:pos x="T20" y="T21"/>
                </a:cxn>
                <a:cxn ang="0">
                  <a:pos x="T22" y="T23"/>
                </a:cxn>
                <a:cxn ang="0">
                  <a:pos x="T24" y="T25"/>
                </a:cxn>
                <a:cxn ang="0">
                  <a:pos x="T26" y="T27"/>
                </a:cxn>
                <a:cxn ang="0">
                  <a:pos x="T28" y="T29"/>
                </a:cxn>
                <a:cxn ang="0">
                  <a:pos x="T30" y="T31"/>
                </a:cxn>
                <a:cxn ang="0">
                  <a:pos x="T32" y="T33"/>
                </a:cxn>
                <a:cxn ang="0">
                  <a:pos x="T34" y="T35"/>
                </a:cxn>
              </a:cxnLst>
              <a:rect l="0" t="0" r="r" b="b"/>
              <a:pathLst>
                <a:path w="313" h="495">
                  <a:moveTo>
                    <a:pt x="156" y="0"/>
                  </a:moveTo>
                  <a:cubicBezTo>
                    <a:pt x="70" y="0"/>
                    <a:pt x="0" y="72"/>
                    <a:pt x="0" y="159"/>
                  </a:cubicBezTo>
                  <a:cubicBezTo>
                    <a:pt x="0" y="159"/>
                    <a:pt x="0" y="163"/>
                    <a:pt x="0" y="163"/>
                  </a:cubicBezTo>
                  <a:cubicBezTo>
                    <a:pt x="0" y="163"/>
                    <a:pt x="0" y="163"/>
                    <a:pt x="0" y="163"/>
                  </a:cubicBezTo>
                  <a:cubicBezTo>
                    <a:pt x="0" y="283"/>
                    <a:pt x="38" y="389"/>
                    <a:pt x="101" y="480"/>
                  </a:cubicBezTo>
                  <a:cubicBezTo>
                    <a:pt x="102" y="482"/>
                    <a:pt x="104" y="484"/>
                    <a:pt x="106" y="486"/>
                  </a:cubicBezTo>
                  <a:cubicBezTo>
                    <a:pt x="106" y="486"/>
                    <a:pt x="106" y="486"/>
                    <a:pt x="106" y="486"/>
                  </a:cubicBezTo>
                  <a:cubicBezTo>
                    <a:pt x="106" y="486"/>
                    <a:pt x="106" y="486"/>
                    <a:pt x="106" y="486"/>
                  </a:cubicBezTo>
                  <a:cubicBezTo>
                    <a:pt x="111" y="491"/>
                    <a:pt x="119" y="495"/>
                    <a:pt x="128" y="495"/>
                  </a:cubicBezTo>
                  <a:cubicBezTo>
                    <a:pt x="145" y="495"/>
                    <a:pt x="158" y="486"/>
                    <a:pt x="158" y="469"/>
                  </a:cubicBezTo>
                  <a:cubicBezTo>
                    <a:pt x="158" y="465"/>
                    <a:pt x="158" y="463"/>
                    <a:pt x="156" y="463"/>
                  </a:cubicBezTo>
                  <a:cubicBezTo>
                    <a:pt x="156" y="463"/>
                    <a:pt x="156" y="463"/>
                    <a:pt x="156" y="463"/>
                  </a:cubicBezTo>
                  <a:cubicBezTo>
                    <a:pt x="152" y="443"/>
                    <a:pt x="145" y="431"/>
                    <a:pt x="148" y="415"/>
                  </a:cubicBezTo>
                  <a:cubicBezTo>
                    <a:pt x="155" y="374"/>
                    <a:pt x="164" y="339"/>
                    <a:pt x="191" y="311"/>
                  </a:cubicBezTo>
                  <a:cubicBezTo>
                    <a:pt x="191" y="311"/>
                    <a:pt x="191" y="310"/>
                    <a:pt x="191" y="310"/>
                  </a:cubicBezTo>
                  <a:cubicBezTo>
                    <a:pt x="212" y="288"/>
                    <a:pt x="239" y="271"/>
                    <a:pt x="270" y="264"/>
                  </a:cubicBezTo>
                  <a:cubicBezTo>
                    <a:pt x="297" y="236"/>
                    <a:pt x="313" y="198"/>
                    <a:pt x="313" y="157"/>
                  </a:cubicBezTo>
                  <a:cubicBezTo>
                    <a:pt x="313" y="70"/>
                    <a:pt x="243" y="0"/>
                    <a:pt x="156" y="0"/>
                  </a:cubicBezTo>
                  <a:close/>
                </a:path>
              </a:pathLst>
            </a:custGeom>
            <a:solidFill>
              <a:srgbClr val="B3B3B3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round/>
                  <a:headEnd/>
                  <a:tailEnd/>
                </a14:hiddenLine>
              </a:ext>
            </a:extLst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163" name="Freeform 103">
              <a:extLst>
                <a:ext uri="{FF2B5EF4-FFF2-40B4-BE49-F238E27FC236}">
                  <a16:creationId xmlns:a16="http://schemas.microsoft.com/office/drawing/2014/main" id="{00000000-0008-0000-0600-0000A3000000}"/>
                </a:ext>
              </a:extLst>
            </xdr:cNvPr>
            <xdr:cNvSpPr>
              <a:spLocks/>
            </xdr:cNvSpPr>
          </xdr:nvSpPr>
          <xdr:spPr bwMode="auto">
            <a:xfrm>
              <a:off x="2284413" y="3319463"/>
              <a:ext cx="1177925" cy="1860550"/>
            </a:xfrm>
            <a:custGeom>
              <a:avLst/>
              <a:gdLst>
                <a:gd name="T0" fmla="*/ 156 w 313"/>
                <a:gd name="T1" fmla="*/ 0 h 495"/>
                <a:gd name="T2" fmla="*/ 0 w 313"/>
                <a:gd name="T3" fmla="*/ 159 h 495"/>
                <a:gd name="T4" fmla="*/ 0 w 313"/>
                <a:gd name="T5" fmla="*/ 163 h 495"/>
                <a:gd name="T6" fmla="*/ 0 w 313"/>
                <a:gd name="T7" fmla="*/ 163 h 495"/>
                <a:gd name="T8" fmla="*/ 101 w 313"/>
                <a:gd name="T9" fmla="*/ 480 h 495"/>
                <a:gd name="T10" fmla="*/ 106 w 313"/>
                <a:gd name="T11" fmla="*/ 486 h 495"/>
                <a:gd name="T12" fmla="*/ 106 w 313"/>
                <a:gd name="T13" fmla="*/ 486 h 495"/>
                <a:gd name="T14" fmla="*/ 106 w 313"/>
                <a:gd name="T15" fmla="*/ 486 h 495"/>
                <a:gd name="T16" fmla="*/ 128 w 313"/>
                <a:gd name="T17" fmla="*/ 495 h 495"/>
                <a:gd name="T18" fmla="*/ 158 w 313"/>
                <a:gd name="T19" fmla="*/ 469 h 495"/>
                <a:gd name="T20" fmla="*/ 156 w 313"/>
                <a:gd name="T21" fmla="*/ 463 h 495"/>
                <a:gd name="T22" fmla="*/ 156 w 313"/>
                <a:gd name="T23" fmla="*/ 463 h 495"/>
                <a:gd name="T24" fmla="*/ 148 w 313"/>
                <a:gd name="T25" fmla="*/ 415 h 495"/>
                <a:gd name="T26" fmla="*/ 191 w 313"/>
                <a:gd name="T27" fmla="*/ 311 h 495"/>
                <a:gd name="T28" fmla="*/ 191 w 313"/>
                <a:gd name="T29" fmla="*/ 310 h 495"/>
                <a:gd name="T30" fmla="*/ 270 w 313"/>
                <a:gd name="T31" fmla="*/ 264 h 495"/>
                <a:gd name="T32" fmla="*/ 313 w 313"/>
                <a:gd name="T33" fmla="*/ 157 h 495"/>
                <a:gd name="T34" fmla="*/ 156 w 313"/>
                <a:gd name="T35" fmla="*/ 0 h 495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  <a:cxn ang="0">
                  <a:pos x="T16" y="T17"/>
                </a:cxn>
                <a:cxn ang="0">
                  <a:pos x="T18" y="T19"/>
                </a:cxn>
                <a:cxn ang="0">
                  <a:pos x="T20" y="T21"/>
                </a:cxn>
                <a:cxn ang="0">
                  <a:pos x="T22" y="T23"/>
                </a:cxn>
                <a:cxn ang="0">
                  <a:pos x="T24" y="T25"/>
                </a:cxn>
                <a:cxn ang="0">
                  <a:pos x="T26" y="T27"/>
                </a:cxn>
                <a:cxn ang="0">
                  <a:pos x="T28" y="T29"/>
                </a:cxn>
                <a:cxn ang="0">
                  <a:pos x="T30" y="T31"/>
                </a:cxn>
                <a:cxn ang="0">
                  <a:pos x="T32" y="T33"/>
                </a:cxn>
                <a:cxn ang="0">
                  <a:pos x="T34" y="T35"/>
                </a:cxn>
              </a:cxnLst>
              <a:rect l="0" t="0" r="r" b="b"/>
              <a:pathLst>
                <a:path w="313" h="495">
                  <a:moveTo>
                    <a:pt x="156" y="0"/>
                  </a:moveTo>
                  <a:cubicBezTo>
                    <a:pt x="70" y="0"/>
                    <a:pt x="0" y="72"/>
                    <a:pt x="0" y="159"/>
                  </a:cubicBezTo>
                  <a:cubicBezTo>
                    <a:pt x="0" y="159"/>
                    <a:pt x="0" y="163"/>
                    <a:pt x="0" y="163"/>
                  </a:cubicBezTo>
                  <a:cubicBezTo>
                    <a:pt x="0" y="163"/>
                    <a:pt x="0" y="163"/>
                    <a:pt x="0" y="163"/>
                  </a:cubicBezTo>
                  <a:cubicBezTo>
                    <a:pt x="0" y="283"/>
                    <a:pt x="38" y="389"/>
                    <a:pt x="101" y="480"/>
                  </a:cubicBezTo>
                  <a:cubicBezTo>
                    <a:pt x="102" y="482"/>
                    <a:pt x="104" y="484"/>
                    <a:pt x="106" y="486"/>
                  </a:cubicBezTo>
                  <a:cubicBezTo>
                    <a:pt x="106" y="486"/>
                    <a:pt x="106" y="486"/>
                    <a:pt x="106" y="486"/>
                  </a:cubicBezTo>
                  <a:cubicBezTo>
                    <a:pt x="106" y="486"/>
                    <a:pt x="106" y="486"/>
                    <a:pt x="106" y="486"/>
                  </a:cubicBezTo>
                  <a:cubicBezTo>
                    <a:pt x="111" y="491"/>
                    <a:pt x="119" y="495"/>
                    <a:pt x="128" y="495"/>
                  </a:cubicBezTo>
                  <a:cubicBezTo>
                    <a:pt x="145" y="495"/>
                    <a:pt x="158" y="486"/>
                    <a:pt x="158" y="469"/>
                  </a:cubicBezTo>
                  <a:cubicBezTo>
                    <a:pt x="158" y="465"/>
                    <a:pt x="158" y="463"/>
                    <a:pt x="156" y="463"/>
                  </a:cubicBezTo>
                  <a:cubicBezTo>
                    <a:pt x="156" y="463"/>
                    <a:pt x="156" y="463"/>
                    <a:pt x="156" y="463"/>
                  </a:cubicBezTo>
                  <a:cubicBezTo>
                    <a:pt x="152" y="443"/>
                    <a:pt x="145" y="431"/>
                    <a:pt x="148" y="415"/>
                  </a:cubicBezTo>
                  <a:cubicBezTo>
                    <a:pt x="155" y="374"/>
                    <a:pt x="164" y="339"/>
                    <a:pt x="191" y="311"/>
                  </a:cubicBezTo>
                  <a:cubicBezTo>
                    <a:pt x="191" y="311"/>
                    <a:pt x="191" y="310"/>
                    <a:pt x="191" y="310"/>
                  </a:cubicBezTo>
                  <a:cubicBezTo>
                    <a:pt x="212" y="288"/>
                    <a:pt x="239" y="271"/>
                    <a:pt x="270" y="264"/>
                  </a:cubicBezTo>
                  <a:cubicBezTo>
                    <a:pt x="297" y="236"/>
                    <a:pt x="313" y="198"/>
                    <a:pt x="313" y="157"/>
                  </a:cubicBezTo>
                  <a:cubicBezTo>
                    <a:pt x="313" y="70"/>
                    <a:pt x="243" y="0"/>
                    <a:pt x="156" y="0"/>
                  </a:cubicBezTo>
                  <a:close/>
                </a:path>
              </a:pathLst>
            </a:custGeom>
            <a:solidFill>
              <a:srgbClr val="B3B3B3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round/>
                  <a:headEnd/>
                  <a:tailEnd/>
                </a14:hiddenLine>
              </a:ext>
            </a:extLst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164" name="Freeform 104">
              <a:extLst>
                <a:ext uri="{FF2B5EF4-FFF2-40B4-BE49-F238E27FC236}">
                  <a16:creationId xmlns:a16="http://schemas.microsoft.com/office/drawing/2014/main" id="{00000000-0008-0000-0600-0000A4000000}"/>
                </a:ext>
              </a:extLst>
            </xdr:cNvPr>
            <xdr:cNvSpPr>
              <a:spLocks/>
            </xdr:cNvSpPr>
          </xdr:nvSpPr>
          <xdr:spPr bwMode="auto">
            <a:xfrm>
              <a:off x="2284413" y="3319463"/>
              <a:ext cx="1177925" cy="1860550"/>
            </a:xfrm>
            <a:custGeom>
              <a:avLst/>
              <a:gdLst>
                <a:gd name="T0" fmla="*/ 156 w 313"/>
                <a:gd name="T1" fmla="*/ 0 h 495"/>
                <a:gd name="T2" fmla="*/ 0 w 313"/>
                <a:gd name="T3" fmla="*/ 159 h 495"/>
                <a:gd name="T4" fmla="*/ 0 w 313"/>
                <a:gd name="T5" fmla="*/ 163 h 495"/>
                <a:gd name="T6" fmla="*/ 0 w 313"/>
                <a:gd name="T7" fmla="*/ 163 h 495"/>
                <a:gd name="T8" fmla="*/ 101 w 313"/>
                <a:gd name="T9" fmla="*/ 480 h 495"/>
                <a:gd name="T10" fmla="*/ 106 w 313"/>
                <a:gd name="T11" fmla="*/ 486 h 495"/>
                <a:gd name="T12" fmla="*/ 106 w 313"/>
                <a:gd name="T13" fmla="*/ 486 h 495"/>
                <a:gd name="T14" fmla="*/ 106 w 313"/>
                <a:gd name="T15" fmla="*/ 486 h 495"/>
                <a:gd name="T16" fmla="*/ 128 w 313"/>
                <a:gd name="T17" fmla="*/ 495 h 495"/>
                <a:gd name="T18" fmla="*/ 158 w 313"/>
                <a:gd name="T19" fmla="*/ 469 h 495"/>
                <a:gd name="T20" fmla="*/ 156 w 313"/>
                <a:gd name="T21" fmla="*/ 463 h 495"/>
                <a:gd name="T22" fmla="*/ 156 w 313"/>
                <a:gd name="T23" fmla="*/ 463 h 495"/>
                <a:gd name="T24" fmla="*/ 148 w 313"/>
                <a:gd name="T25" fmla="*/ 415 h 495"/>
                <a:gd name="T26" fmla="*/ 191 w 313"/>
                <a:gd name="T27" fmla="*/ 311 h 495"/>
                <a:gd name="T28" fmla="*/ 191 w 313"/>
                <a:gd name="T29" fmla="*/ 310 h 495"/>
                <a:gd name="T30" fmla="*/ 270 w 313"/>
                <a:gd name="T31" fmla="*/ 264 h 495"/>
                <a:gd name="T32" fmla="*/ 313 w 313"/>
                <a:gd name="T33" fmla="*/ 157 h 495"/>
                <a:gd name="T34" fmla="*/ 156 w 313"/>
                <a:gd name="T35" fmla="*/ 0 h 495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  <a:cxn ang="0">
                  <a:pos x="T16" y="T17"/>
                </a:cxn>
                <a:cxn ang="0">
                  <a:pos x="T18" y="T19"/>
                </a:cxn>
                <a:cxn ang="0">
                  <a:pos x="T20" y="T21"/>
                </a:cxn>
                <a:cxn ang="0">
                  <a:pos x="T22" y="T23"/>
                </a:cxn>
                <a:cxn ang="0">
                  <a:pos x="T24" y="T25"/>
                </a:cxn>
                <a:cxn ang="0">
                  <a:pos x="T26" y="T27"/>
                </a:cxn>
                <a:cxn ang="0">
                  <a:pos x="T28" y="T29"/>
                </a:cxn>
                <a:cxn ang="0">
                  <a:pos x="T30" y="T31"/>
                </a:cxn>
                <a:cxn ang="0">
                  <a:pos x="T32" y="T33"/>
                </a:cxn>
                <a:cxn ang="0">
                  <a:pos x="T34" y="T35"/>
                </a:cxn>
              </a:cxnLst>
              <a:rect l="0" t="0" r="r" b="b"/>
              <a:pathLst>
                <a:path w="313" h="495">
                  <a:moveTo>
                    <a:pt x="156" y="0"/>
                  </a:moveTo>
                  <a:cubicBezTo>
                    <a:pt x="70" y="0"/>
                    <a:pt x="0" y="72"/>
                    <a:pt x="0" y="159"/>
                  </a:cubicBezTo>
                  <a:cubicBezTo>
                    <a:pt x="0" y="159"/>
                    <a:pt x="0" y="163"/>
                    <a:pt x="0" y="163"/>
                  </a:cubicBezTo>
                  <a:cubicBezTo>
                    <a:pt x="0" y="163"/>
                    <a:pt x="0" y="163"/>
                    <a:pt x="0" y="163"/>
                  </a:cubicBezTo>
                  <a:cubicBezTo>
                    <a:pt x="0" y="283"/>
                    <a:pt x="38" y="389"/>
                    <a:pt x="101" y="480"/>
                  </a:cubicBezTo>
                  <a:cubicBezTo>
                    <a:pt x="102" y="482"/>
                    <a:pt x="104" y="484"/>
                    <a:pt x="106" y="486"/>
                  </a:cubicBezTo>
                  <a:cubicBezTo>
                    <a:pt x="106" y="486"/>
                    <a:pt x="106" y="486"/>
                    <a:pt x="106" y="486"/>
                  </a:cubicBezTo>
                  <a:cubicBezTo>
                    <a:pt x="106" y="486"/>
                    <a:pt x="106" y="486"/>
                    <a:pt x="106" y="486"/>
                  </a:cubicBezTo>
                  <a:cubicBezTo>
                    <a:pt x="111" y="491"/>
                    <a:pt x="119" y="495"/>
                    <a:pt x="128" y="495"/>
                  </a:cubicBezTo>
                  <a:cubicBezTo>
                    <a:pt x="145" y="495"/>
                    <a:pt x="158" y="486"/>
                    <a:pt x="158" y="469"/>
                  </a:cubicBezTo>
                  <a:cubicBezTo>
                    <a:pt x="158" y="465"/>
                    <a:pt x="158" y="463"/>
                    <a:pt x="156" y="463"/>
                  </a:cubicBezTo>
                  <a:cubicBezTo>
                    <a:pt x="156" y="463"/>
                    <a:pt x="156" y="463"/>
                    <a:pt x="156" y="463"/>
                  </a:cubicBezTo>
                  <a:cubicBezTo>
                    <a:pt x="152" y="443"/>
                    <a:pt x="145" y="431"/>
                    <a:pt x="148" y="415"/>
                  </a:cubicBezTo>
                  <a:cubicBezTo>
                    <a:pt x="155" y="374"/>
                    <a:pt x="164" y="339"/>
                    <a:pt x="191" y="311"/>
                  </a:cubicBezTo>
                  <a:cubicBezTo>
                    <a:pt x="191" y="311"/>
                    <a:pt x="191" y="310"/>
                    <a:pt x="191" y="310"/>
                  </a:cubicBezTo>
                  <a:cubicBezTo>
                    <a:pt x="212" y="288"/>
                    <a:pt x="239" y="271"/>
                    <a:pt x="270" y="264"/>
                  </a:cubicBezTo>
                  <a:cubicBezTo>
                    <a:pt x="297" y="236"/>
                    <a:pt x="313" y="198"/>
                    <a:pt x="313" y="157"/>
                  </a:cubicBezTo>
                  <a:cubicBezTo>
                    <a:pt x="313" y="70"/>
                    <a:pt x="243" y="0"/>
                    <a:pt x="156" y="0"/>
                  </a:cubicBezTo>
                  <a:close/>
                </a:path>
              </a:pathLst>
            </a:custGeom>
            <a:solidFill>
              <a:srgbClr val="A26E06"/>
            </a:solidFill>
            <a:ln>
              <a:noFill/>
            </a:ln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165" name="Freeform 105">
              <a:extLst>
                <a:ext uri="{FF2B5EF4-FFF2-40B4-BE49-F238E27FC236}">
                  <a16:creationId xmlns:a16="http://schemas.microsoft.com/office/drawing/2014/main" id="{00000000-0008-0000-0600-0000A5000000}"/>
                </a:ext>
              </a:extLst>
            </xdr:cNvPr>
            <xdr:cNvSpPr>
              <a:spLocks/>
            </xdr:cNvSpPr>
          </xdr:nvSpPr>
          <xdr:spPr bwMode="auto">
            <a:xfrm>
              <a:off x="3933825" y="3319463"/>
              <a:ext cx="1174750" cy="1860550"/>
            </a:xfrm>
            <a:custGeom>
              <a:avLst/>
              <a:gdLst>
                <a:gd name="T0" fmla="*/ 156 w 312"/>
                <a:gd name="T1" fmla="*/ 0 h 495"/>
                <a:gd name="T2" fmla="*/ 312 w 312"/>
                <a:gd name="T3" fmla="*/ 159 h 495"/>
                <a:gd name="T4" fmla="*/ 312 w 312"/>
                <a:gd name="T5" fmla="*/ 163 h 495"/>
                <a:gd name="T6" fmla="*/ 312 w 312"/>
                <a:gd name="T7" fmla="*/ 163 h 495"/>
                <a:gd name="T8" fmla="*/ 212 w 312"/>
                <a:gd name="T9" fmla="*/ 480 h 495"/>
                <a:gd name="T10" fmla="*/ 207 w 312"/>
                <a:gd name="T11" fmla="*/ 486 h 495"/>
                <a:gd name="T12" fmla="*/ 207 w 312"/>
                <a:gd name="T13" fmla="*/ 486 h 495"/>
                <a:gd name="T14" fmla="*/ 207 w 312"/>
                <a:gd name="T15" fmla="*/ 486 h 495"/>
                <a:gd name="T16" fmla="*/ 184 w 312"/>
                <a:gd name="T17" fmla="*/ 495 h 495"/>
                <a:gd name="T18" fmla="*/ 154 w 312"/>
                <a:gd name="T19" fmla="*/ 469 h 495"/>
                <a:gd name="T20" fmla="*/ 156 w 312"/>
                <a:gd name="T21" fmla="*/ 463 h 495"/>
                <a:gd name="T22" fmla="*/ 156 w 312"/>
                <a:gd name="T23" fmla="*/ 463 h 495"/>
                <a:gd name="T24" fmla="*/ 165 w 312"/>
                <a:gd name="T25" fmla="*/ 415 h 495"/>
                <a:gd name="T26" fmla="*/ 122 w 312"/>
                <a:gd name="T27" fmla="*/ 311 h 495"/>
                <a:gd name="T28" fmla="*/ 122 w 312"/>
                <a:gd name="T29" fmla="*/ 310 h 495"/>
                <a:gd name="T30" fmla="*/ 42 w 312"/>
                <a:gd name="T31" fmla="*/ 264 h 495"/>
                <a:gd name="T32" fmla="*/ 0 w 312"/>
                <a:gd name="T33" fmla="*/ 157 h 495"/>
                <a:gd name="T34" fmla="*/ 156 w 312"/>
                <a:gd name="T35" fmla="*/ 0 h 495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  <a:cxn ang="0">
                  <a:pos x="T16" y="T17"/>
                </a:cxn>
                <a:cxn ang="0">
                  <a:pos x="T18" y="T19"/>
                </a:cxn>
                <a:cxn ang="0">
                  <a:pos x="T20" y="T21"/>
                </a:cxn>
                <a:cxn ang="0">
                  <a:pos x="T22" y="T23"/>
                </a:cxn>
                <a:cxn ang="0">
                  <a:pos x="T24" y="T25"/>
                </a:cxn>
                <a:cxn ang="0">
                  <a:pos x="T26" y="T27"/>
                </a:cxn>
                <a:cxn ang="0">
                  <a:pos x="T28" y="T29"/>
                </a:cxn>
                <a:cxn ang="0">
                  <a:pos x="T30" y="T31"/>
                </a:cxn>
                <a:cxn ang="0">
                  <a:pos x="T32" y="T33"/>
                </a:cxn>
                <a:cxn ang="0">
                  <a:pos x="T34" y="T35"/>
                </a:cxn>
              </a:cxnLst>
              <a:rect l="0" t="0" r="r" b="b"/>
              <a:pathLst>
                <a:path w="312" h="495">
                  <a:moveTo>
                    <a:pt x="156" y="0"/>
                  </a:moveTo>
                  <a:cubicBezTo>
                    <a:pt x="242" y="0"/>
                    <a:pt x="312" y="72"/>
                    <a:pt x="312" y="159"/>
                  </a:cubicBezTo>
                  <a:cubicBezTo>
                    <a:pt x="312" y="159"/>
                    <a:pt x="312" y="163"/>
                    <a:pt x="312" y="163"/>
                  </a:cubicBezTo>
                  <a:cubicBezTo>
                    <a:pt x="312" y="163"/>
                    <a:pt x="312" y="163"/>
                    <a:pt x="312" y="163"/>
                  </a:cubicBezTo>
                  <a:cubicBezTo>
                    <a:pt x="312" y="283"/>
                    <a:pt x="275" y="389"/>
                    <a:pt x="212" y="480"/>
                  </a:cubicBezTo>
                  <a:cubicBezTo>
                    <a:pt x="210" y="482"/>
                    <a:pt x="209" y="484"/>
                    <a:pt x="207" y="486"/>
                  </a:cubicBezTo>
                  <a:cubicBezTo>
                    <a:pt x="207" y="486"/>
                    <a:pt x="207" y="486"/>
                    <a:pt x="207" y="486"/>
                  </a:cubicBezTo>
                  <a:cubicBezTo>
                    <a:pt x="207" y="486"/>
                    <a:pt x="207" y="486"/>
                    <a:pt x="207" y="486"/>
                  </a:cubicBezTo>
                  <a:cubicBezTo>
                    <a:pt x="201" y="491"/>
                    <a:pt x="193" y="495"/>
                    <a:pt x="184" y="495"/>
                  </a:cubicBezTo>
                  <a:cubicBezTo>
                    <a:pt x="168" y="495"/>
                    <a:pt x="154" y="486"/>
                    <a:pt x="154" y="469"/>
                  </a:cubicBezTo>
                  <a:cubicBezTo>
                    <a:pt x="154" y="465"/>
                    <a:pt x="155" y="463"/>
                    <a:pt x="156" y="463"/>
                  </a:cubicBezTo>
                  <a:cubicBezTo>
                    <a:pt x="156" y="463"/>
                    <a:pt x="156" y="463"/>
                    <a:pt x="156" y="463"/>
                  </a:cubicBezTo>
                  <a:cubicBezTo>
                    <a:pt x="160" y="443"/>
                    <a:pt x="167" y="431"/>
                    <a:pt x="165" y="415"/>
                  </a:cubicBezTo>
                  <a:cubicBezTo>
                    <a:pt x="158" y="374"/>
                    <a:pt x="148" y="339"/>
                    <a:pt x="122" y="311"/>
                  </a:cubicBezTo>
                  <a:cubicBezTo>
                    <a:pt x="122" y="311"/>
                    <a:pt x="122" y="310"/>
                    <a:pt x="122" y="310"/>
                  </a:cubicBezTo>
                  <a:cubicBezTo>
                    <a:pt x="101" y="288"/>
                    <a:pt x="73" y="271"/>
                    <a:pt x="42" y="264"/>
                  </a:cubicBezTo>
                  <a:cubicBezTo>
                    <a:pt x="16" y="236"/>
                    <a:pt x="0" y="198"/>
                    <a:pt x="0" y="157"/>
                  </a:cubicBezTo>
                  <a:cubicBezTo>
                    <a:pt x="0" y="70"/>
                    <a:pt x="70" y="0"/>
                    <a:pt x="156" y="0"/>
                  </a:cubicBezTo>
                  <a:close/>
                </a:path>
              </a:pathLst>
            </a:custGeom>
            <a:solidFill>
              <a:srgbClr val="B3B3B3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round/>
                  <a:headEnd/>
                  <a:tailEnd/>
                </a14:hiddenLine>
              </a:ext>
            </a:extLst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166" name="Freeform 106">
              <a:extLst>
                <a:ext uri="{FF2B5EF4-FFF2-40B4-BE49-F238E27FC236}">
                  <a16:creationId xmlns:a16="http://schemas.microsoft.com/office/drawing/2014/main" id="{00000000-0008-0000-0600-0000A6000000}"/>
                </a:ext>
              </a:extLst>
            </xdr:cNvPr>
            <xdr:cNvSpPr>
              <a:spLocks/>
            </xdr:cNvSpPr>
          </xdr:nvSpPr>
          <xdr:spPr bwMode="auto">
            <a:xfrm>
              <a:off x="3933825" y="3319463"/>
              <a:ext cx="1174750" cy="1860550"/>
            </a:xfrm>
            <a:custGeom>
              <a:avLst/>
              <a:gdLst>
                <a:gd name="T0" fmla="*/ 156 w 312"/>
                <a:gd name="T1" fmla="*/ 0 h 495"/>
                <a:gd name="T2" fmla="*/ 312 w 312"/>
                <a:gd name="T3" fmla="*/ 159 h 495"/>
                <a:gd name="T4" fmla="*/ 312 w 312"/>
                <a:gd name="T5" fmla="*/ 163 h 495"/>
                <a:gd name="T6" fmla="*/ 312 w 312"/>
                <a:gd name="T7" fmla="*/ 163 h 495"/>
                <a:gd name="T8" fmla="*/ 212 w 312"/>
                <a:gd name="T9" fmla="*/ 480 h 495"/>
                <a:gd name="T10" fmla="*/ 207 w 312"/>
                <a:gd name="T11" fmla="*/ 486 h 495"/>
                <a:gd name="T12" fmla="*/ 207 w 312"/>
                <a:gd name="T13" fmla="*/ 486 h 495"/>
                <a:gd name="T14" fmla="*/ 207 w 312"/>
                <a:gd name="T15" fmla="*/ 486 h 495"/>
                <a:gd name="T16" fmla="*/ 184 w 312"/>
                <a:gd name="T17" fmla="*/ 495 h 495"/>
                <a:gd name="T18" fmla="*/ 154 w 312"/>
                <a:gd name="T19" fmla="*/ 469 h 495"/>
                <a:gd name="T20" fmla="*/ 156 w 312"/>
                <a:gd name="T21" fmla="*/ 463 h 495"/>
                <a:gd name="T22" fmla="*/ 156 w 312"/>
                <a:gd name="T23" fmla="*/ 463 h 495"/>
                <a:gd name="T24" fmla="*/ 165 w 312"/>
                <a:gd name="T25" fmla="*/ 415 h 495"/>
                <a:gd name="T26" fmla="*/ 122 w 312"/>
                <a:gd name="T27" fmla="*/ 311 h 495"/>
                <a:gd name="T28" fmla="*/ 122 w 312"/>
                <a:gd name="T29" fmla="*/ 310 h 495"/>
                <a:gd name="T30" fmla="*/ 42 w 312"/>
                <a:gd name="T31" fmla="*/ 264 h 495"/>
                <a:gd name="T32" fmla="*/ 0 w 312"/>
                <a:gd name="T33" fmla="*/ 157 h 495"/>
                <a:gd name="T34" fmla="*/ 156 w 312"/>
                <a:gd name="T35" fmla="*/ 0 h 495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  <a:cxn ang="0">
                  <a:pos x="T16" y="T17"/>
                </a:cxn>
                <a:cxn ang="0">
                  <a:pos x="T18" y="T19"/>
                </a:cxn>
                <a:cxn ang="0">
                  <a:pos x="T20" y="T21"/>
                </a:cxn>
                <a:cxn ang="0">
                  <a:pos x="T22" y="T23"/>
                </a:cxn>
                <a:cxn ang="0">
                  <a:pos x="T24" y="T25"/>
                </a:cxn>
                <a:cxn ang="0">
                  <a:pos x="T26" y="T27"/>
                </a:cxn>
                <a:cxn ang="0">
                  <a:pos x="T28" y="T29"/>
                </a:cxn>
                <a:cxn ang="0">
                  <a:pos x="T30" y="T31"/>
                </a:cxn>
                <a:cxn ang="0">
                  <a:pos x="T32" y="T33"/>
                </a:cxn>
                <a:cxn ang="0">
                  <a:pos x="T34" y="T35"/>
                </a:cxn>
              </a:cxnLst>
              <a:rect l="0" t="0" r="r" b="b"/>
              <a:pathLst>
                <a:path w="312" h="495">
                  <a:moveTo>
                    <a:pt x="156" y="0"/>
                  </a:moveTo>
                  <a:cubicBezTo>
                    <a:pt x="242" y="0"/>
                    <a:pt x="312" y="72"/>
                    <a:pt x="312" y="159"/>
                  </a:cubicBezTo>
                  <a:cubicBezTo>
                    <a:pt x="312" y="159"/>
                    <a:pt x="312" y="163"/>
                    <a:pt x="312" y="163"/>
                  </a:cubicBezTo>
                  <a:cubicBezTo>
                    <a:pt x="312" y="163"/>
                    <a:pt x="312" y="163"/>
                    <a:pt x="312" y="163"/>
                  </a:cubicBezTo>
                  <a:cubicBezTo>
                    <a:pt x="312" y="283"/>
                    <a:pt x="275" y="389"/>
                    <a:pt x="212" y="480"/>
                  </a:cubicBezTo>
                  <a:cubicBezTo>
                    <a:pt x="210" y="482"/>
                    <a:pt x="209" y="484"/>
                    <a:pt x="207" y="486"/>
                  </a:cubicBezTo>
                  <a:cubicBezTo>
                    <a:pt x="207" y="486"/>
                    <a:pt x="207" y="486"/>
                    <a:pt x="207" y="486"/>
                  </a:cubicBezTo>
                  <a:cubicBezTo>
                    <a:pt x="207" y="486"/>
                    <a:pt x="207" y="486"/>
                    <a:pt x="207" y="486"/>
                  </a:cubicBezTo>
                  <a:cubicBezTo>
                    <a:pt x="201" y="491"/>
                    <a:pt x="193" y="495"/>
                    <a:pt x="184" y="495"/>
                  </a:cubicBezTo>
                  <a:cubicBezTo>
                    <a:pt x="168" y="495"/>
                    <a:pt x="154" y="486"/>
                    <a:pt x="154" y="469"/>
                  </a:cubicBezTo>
                  <a:cubicBezTo>
                    <a:pt x="154" y="465"/>
                    <a:pt x="155" y="463"/>
                    <a:pt x="156" y="463"/>
                  </a:cubicBezTo>
                  <a:cubicBezTo>
                    <a:pt x="156" y="463"/>
                    <a:pt x="156" y="463"/>
                    <a:pt x="156" y="463"/>
                  </a:cubicBezTo>
                  <a:cubicBezTo>
                    <a:pt x="160" y="443"/>
                    <a:pt x="167" y="431"/>
                    <a:pt x="165" y="415"/>
                  </a:cubicBezTo>
                  <a:cubicBezTo>
                    <a:pt x="158" y="374"/>
                    <a:pt x="148" y="339"/>
                    <a:pt x="122" y="311"/>
                  </a:cubicBezTo>
                  <a:cubicBezTo>
                    <a:pt x="122" y="311"/>
                    <a:pt x="122" y="310"/>
                    <a:pt x="122" y="310"/>
                  </a:cubicBezTo>
                  <a:cubicBezTo>
                    <a:pt x="101" y="288"/>
                    <a:pt x="73" y="271"/>
                    <a:pt x="42" y="264"/>
                  </a:cubicBezTo>
                  <a:cubicBezTo>
                    <a:pt x="16" y="236"/>
                    <a:pt x="0" y="198"/>
                    <a:pt x="0" y="157"/>
                  </a:cubicBezTo>
                  <a:cubicBezTo>
                    <a:pt x="0" y="70"/>
                    <a:pt x="70" y="0"/>
                    <a:pt x="156" y="0"/>
                  </a:cubicBezTo>
                  <a:close/>
                </a:path>
              </a:pathLst>
            </a:custGeom>
            <a:solidFill>
              <a:srgbClr val="B3B3B3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round/>
                  <a:headEnd/>
                  <a:tailEnd/>
                </a14:hiddenLine>
              </a:ext>
            </a:extLst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167" name="Freeform 107">
              <a:extLst>
                <a:ext uri="{FF2B5EF4-FFF2-40B4-BE49-F238E27FC236}">
                  <a16:creationId xmlns:a16="http://schemas.microsoft.com/office/drawing/2014/main" id="{00000000-0008-0000-0600-0000A7000000}"/>
                </a:ext>
              </a:extLst>
            </xdr:cNvPr>
            <xdr:cNvSpPr>
              <a:spLocks/>
            </xdr:cNvSpPr>
          </xdr:nvSpPr>
          <xdr:spPr bwMode="auto">
            <a:xfrm>
              <a:off x="3933825" y="3319463"/>
              <a:ext cx="1174750" cy="1860550"/>
            </a:xfrm>
            <a:custGeom>
              <a:avLst/>
              <a:gdLst>
                <a:gd name="T0" fmla="*/ 156 w 312"/>
                <a:gd name="T1" fmla="*/ 0 h 495"/>
                <a:gd name="T2" fmla="*/ 312 w 312"/>
                <a:gd name="T3" fmla="*/ 159 h 495"/>
                <a:gd name="T4" fmla="*/ 312 w 312"/>
                <a:gd name="T5" fmla="*/ 163 h 495"/>
                <a:gd name="T6" fmla="*/ 312 w 312"/>
                <a:gd name="T7" fmla="*/ 163 h 495"/>
                <a:gd name="T8" fmla="*/ 212 w 312"/>
                <a:gd name="T9" fmla="*/ 480 h 495"/>
                <a:gd name="T10" fmla="*/ 207 w 312"/>
                <a:gd name="T11" fmla="*/ 486 h 495"/>
                <a:gd name="T12" fmla="*/ 207 w 312"/>
                <a:gd name="T13" fmla="*/ 486 h 495"/>
                <a:gd name="T14" fmla="*/ 207 w 312"/>
                <a:gd name="T15" fmla="*/ 486 h 495"/>
                <a:gd name="T16" fmla="*/ 184 w 312"/>
                <a:gd name="T17" fmla="*/ 495 h 495"/>
                <a:gd name="T18" fmla="*/ 154 w 312"/>
                <a:gd name="T19" fmla="*/ 469 h 495"/>
                <a:gd name="T20" fmla="*/ 156 w 312"/>
                <a:gd name="T21" fmla="*/ 463 h 495"/>
                <a:gd name="T22" fmla="*/ 156 w 312"/>
                <a:gd name="T23" fmla="*/ 463 h 495"/>
                <a:gd name="T24" fmla="*/ 165 w 312"/>
                <a:gd name="T25" fmla="*/ 415 h 495"/>
                <a:gd name="T26" fmla="*/ 122 w 312"/>
                <a:gd name="T27" fmla="*/ 311 h 495"/>
                <a:gd name="T28" fmla="*/ 122 w 312"/>
                <a:gd name="T29" fmla="*/ 310 h 495"/>
                <a:gd name="T30" fmla="*/ 42 w 312"/>
                <a:gd name="T31" fmla="*/ 264 h 495"/>
                <a:gd name="T32" fmla="*/ 0 w 312"/>
                <a:gd name="T33" fmla="*/ 157 h 495"/>
                <a:gd name="T34" fmla="*/ 156 w 312"/>
                <a:gd name="T35" fmla="*/ 0 h 495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  <a:cxn ang="0">
                  <a:pos x="T16" y="T17"/>
                </a:cxn>
                <a:cxn ang="0">
                  <a:pos x="T18" y="T19"/>
                </a:cxn>
                <a:cxn ang="0">
                  <a:pos x="T20" y="T21"/>
                </a:cxn>
                <a:cxn ang="0">
                  <a:pos x="T22" y="T23"/>
                </a:cxn>
                <a:cxn ang="0">
                  <a:pos x="T24" y="T25"/>
                </a:cxn>
                <a:cxn ang="0">
                  <a:pos x="T26" y="T27"/>
                </a:cxn>
                <a:cxn ang="0">
                  <a:pos x="T28" y="T29"/>
                </a:cxn>
                <a:cxn ang="0">
                  <a:pos x="T30" y="T31"/>
                </a:cxn>
                <a:cxn ang="0">
                  <a:pos x="T32" y="T33"/>
                </a:cxn>
                <a:cxn ang="0">
                  <a:pos x="T34" y="T35"/>
                </a:cxn>
              </a:cxnLst>
              <a:rect l="0" t="0" r="r" b="b"/>
              <a:pathLst>
                <a:path w="312" h="495">
                  <a:moveTo>
                    <a:pt x="156" y="0"/>
                  </a:moveTo>
                  <a:cubicBezTo>
                    <a:pt x="242" y="0"/>
                    <a:pt x="312" y="72"/>
                    <a:pt x="312" y="159"/>
                  </a:cubicBezTo>
                  <a:cubicBezTo>
                    <a:pt x="312" y="159"/>
                    <a:pt x="312" y="163"/>
                    <a:pt x="312" y="163"/>
                  </a:cubicBezTo>
                  <a:cubicBezTo>
                    <a:pt x="312" y="163"/>
                    <a:pt x="312" y="163"/>
                    <a:pt x="312" y="163"/>
                  </a:cubicBezTo>
                  <a:cubicBezTo>
                    <a:pt x="312" y="283"/>
                    <a:pt x="275" y="389"/>
                    <a:pt x="212" y="480"/>
                  </a:cubicBezTo>
                  <a:cubicBezTo>
                    <a:pt x="210" y="482"/>
                    <a:pt x="209" y="484"/>
                    <a:pt x="207" y="486"/>
                  </a:cubicBezTo>
                  <a:cubicBezTo>
                    <a:pt x="207" y="486"/>
                    <a:pt x="207" y="486"/>
                    <a:pt x="207" y="486"/>
                  </a:cubicBezTo>
                  <a:cubicBezTo>
                    <a:pt x="207" y="486"/>
                    <a:pt x="207" y="486"/>
                    <a:pt x="207" y="486"/>
                  </a:cubicBezTo>
                  <a:cubicBezTo>
                    <a:pt x="201" y="491"/>
                    <a:pt x="193" y="495"/>
                    <a:pt x="184" y="495"/>
                  </a:cubicBezTo>
                  <a:cubicBezTo>
                    <a:pt x="168" y="495"/>
                    <a:pt x="154" y="486"/>
                    <a:pt x="154" y="469"/>
                  </a:cubicBezTo>
                  <a:cubicBezTo>
                    <a:pt x="154" y="465"/>
                    <a:pt x="155" y="463"/>
                    <a:pt x="156" y="463"/>
                  </a:cubicBezTo>
                  <a:cubicBezTo>
                    <a:pt x="156" y="463"/>
                    <a:pt x="156" y="463"/>
                    <a:pt x="156" y="463"/>
                  </a:cubicBezTo>
                  <a:cubicBezTo>
                    <a:pt x="160" y="443"/>
                    <a:pt x="167" y="431"/>
                    <a:pt x="165" y="415"/>
                  </a:cubicBezTo>
                  <a:cubicBezTo>
                    <a:pt x="158" y="374"/>
                    <a:pt x="148" y="339"/>
                    <a:pt x="122" y="311"/>
                  </a:cubicBezTo>
                  <a:cubicBezTo>
                    <a:pt x="122" y="311"/>
                    <a:pt x="122" y="310"/>
                    <a:pt x="122" y="310"/>
                  </a:cubicBezTo>
                  <a:cubicBezTo>
                    <a:pt x="101" y="288"/>
                    <a:pt x="73" y="271"/>
                    <a:pt x="42" y="264"/>
                  </a:cubicBezTo>
                  <a:cubicBezTo>
                    <a:pt x="16" y="236"/>
                    <a:pt x="0" y="198"/>
                    <a:pt x="0" y="157"/>
                  </a:cubicBezTo>
                  <a:cubicBezTo>
                    <a:pt x="0" y="70"/>
                    <a:pt x="70" y="0"/>
                    <a:pt x="156" y="0"/>
                  </a:cubicBezTo>
                  <a:close/>
                </a:path>
              </a:pathLst>
            </a:custGeom>
            <a:solidFill>
              <a:srgbClr val="A26E06"/>
            </a:solidFill>
            <a:ln>
              <a:noFill/>
            </a:ln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168" name="Freeform 108">
              <a:extLst>
                <a:ext uri="{FF2B5EF4-FFF2-40B4-BE49-F238E27FC236}">
                  <a16:creationId xmlns:a16="http://schemas.microsoft.com/office/drawing/2014/main" id="{00000000-0008-0000-0600-0000A8000000}"/>
                </a:ext>
              </a:extLst>
            </xdr:cNvPr>
            <xdr:cNvSpPr>
              <a:spLocks/>
            </xdr:cNvSpPr>
          </xdr:nvSpPr>
          <xdr:spPr bwMode="auto">
            <a:xfrm>
              <a:off x="2597150" y="412750"/>
              <a:ext cx="2244725" cy="4105275"/>
            </a:xfrm>
            <a:custGeom>
              <a:avLst/>
              <a:gdLst>
                <a:gd name="T0" fmla="*/ 298 w 596"/>
                <a:gd name="T1" fmla="*/ 1092 h 1092"/>
                <a:gd name="T2" fmla="*/ 159 w 596"/>
                <a:gd name="T3" fmla="*/ 1092 h 1092"/>
                <a:gd name="T4" fmla="*/ 21 w 596"/>
                <a:gd name="T5" fmla="*/ 513 h 1092"/>
                <a:gd name="T6" fmla="*/ 298 w 596"/>
                <a:gd name="T7" fmla="*/ 0 h 1092"/>
                <a:gd name="T8" fmla="*/ 299 w 596"/>
                <a:gd name="T9" fmla="*/ 0 h 1092"/>
                <a:gd name="T10" fmla="*/ 575 w 596"/>
                <a:gd name="T11" fmla="*/ 513 h 1092"/>
                <a:gd name="T12" fmla="*/ 437 w 596"/>
                <a:gd name="T13" fmla="*/ 1092 h 1092"/>
                <a:gd name="T14" fmla="*/ 298 w 596"/>
                <a:gd name="T15" fmla="*/ 1092 h 1092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</a:cxnLst>
              <a:rect l="0" t="0" r="r" b="b"/>
              <a:pathLst>
                <a:path w="596" h="1092">
                  <a:moveTo>
                    <a:pt x="298" y="1092"/>
                  </a:moveTo>
                  <a:cubicBezTo>
                    <a:pt x="159" y="1092"/>
                    <a:pt x="159" y="1092"/>
                    <a:pt x="159" y="1092"/>
                  </a:cubicBezTo>
                  <a:cubicBezTo>
                    <a:pt x="31" y="824"/>
                    <a:pt x="21" y="513"/>
                    <a:pt x="21" y="513"/>
                  </a:cubicBezTo>
                  <a:cubicBezTo>
                    <a:pt x="0" y="212"/>
                    <a:pt x="298" y="0"/>
                    <a:pt x="298" y="0"/>
                  </a:cubicBezTo>
                  <a:cubicBezTo>
                    <a:pt x="299" y="0"/>
                    <a:pt x="299" y="0"/>
                    <a:pt x="299" y="0"/>
                  </a:cubicBezTo>
                  <a:cubicBezTo>
                    <a:pt x="299" y="0"/>
                    <a:pt x="596" y="212"/>
                    <a:pt x="575" y="513"/>
                  </a:cubicBezTo>
                  <a:cubicBezTo>
                    <a:pt x="575" y="513"/>
                    <a:pt x="566" y="824"/>
                    <a:pt x="437" y="1092"/>
                  </a:cubicBezTo>
                  <a:lnTo>
                    <a:pt x="298" y="1092"/>
                  </a:lnTo>
                  <a:close/>
                </a:path>
              </a:pathLst>
            </a:custGeom>
            <a:solidFill>
              <a:srgbClr val="F6AC19"/>
            </a:solidFill>
            <a:ln>
              <a:noFill/>
            </a:ln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169" name="Freeform 109">
              <a:extLst>
                <a:ext uri="{FF2B5EF4-FFF2-40B4-BE49-F238E27FC236}">
                  <a16:creationId xmlns:a16="http://schemas.microsoft.com/office/drawing/2014/main" id="{00000000-0008-0000-0600-0000A9000000}"/>
                </a:ext>
              </a:extLst>
            </xdr:cNvPr>
            <xdr:cNvSpPr>
              <a:spLocks/>
            </xdr:cNvSpPr>
          </xdr:nvSpPr>
          <xdr:spPr bwMode="auto">
            <a:xfrm>
              <a:off x="2728913" y="2792413"/>
              <a:ext cx="1987550" cy="647700"/>
            </a:xfrm>
            <a:custGeom>
              <a:avLst/>
              <a:gdLst>
                <a:gd name="T0" fmla="*/ 508 w 528"/>
                <a:gd name="T1" fmla="*/ 124 h 172"/>
                <a:gd name="T2" fmla="*/ 528 w 528"/>
                <a:gd name="T3" fmla="*/ 0 h 172"/>
                <a:gd name="T4" fmla="*/ 248 w 528"/>
                <a:gd name="T5" fmla="*/ 66 h 172"/>
                <a:gd name="T6" fmla="*/ 0 w 528"/>
                <a:gd name="T7" fmla="*/ 15 h 172"/>
                <a:gd name="T8" fmla="*/ 21 w 528"/>
                <a:gd name="T9" fmla="*/ 136 h 172"/>
                <a:gd name="T10" fmla="*/ 248 w 528"/>
                <a:gd name="T11" fmla="*/ 172 h 172"/>
                <a:gd name="T12" fmla="*/ 508 w 528"/>
                <a:gd name="T13" fmla="*/ 124 h 172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</a:cxnLst>
              <a:rect l="0" t="0" r="r" b="b"/>
              <a:pathLst>
                <a:path w="528" h="172">
                  <a:moveTo>
                    <a:pt x="508" y="124"/>
                  </a:moveTo>
                  <a:cubicBezTo>
                    <a:pt x="517" y="79"/>
                    <a:pt x="524" y="36"/>
                    <a:pt x="528" y="0"/>
                  </a:cubicBezTo>
                  <a:cubicBezTo>
                    <a:pt x="444" y="42"/>
                    <a:pt x="349" y="66"/>
                    <a:pt x="248" y="66"/>
                  </a:cubicBezTo>
                  <a:cubicBezTo>
                    <a:pt x="160" y="66"/>
                    <a:pt x="76" y="48"/>
                    <a:pt x="0" y="15"/>
                  </a:cubicBezTo>
                  <a:cubicBezTo>
                    <a:pt x="5" y="51"/>
                    <a:pt x="12" y="92"/>
                    <a:pt x="21" y="136"/>
                  </a:cubicBezTo>
                  <a:cubicBezTo>
                    <a:pt x="92" y="159"/>
                    <a:pt x="169" y="172"/>
                    <a:pt x="248" y="172"/>
                  </a:cubicBezTo>
                  <a:cubicBezTo>
                    <a:pt x="340" y="172"/>
                    <a:pt x="427" y="155"/>
                    <a:pt x="508" y="124"/>
                  </a:cubicBezTo>
                  <a:close/>
                </a:path>
              </a:pathLst>
            </a:custGeom>
            <a:solidFill>
              <a:srgbClr val="A26E06"/>
            </a:solidFill>
            <a:ln>
              <a:noFill/>
            </a:ln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170" name="Freeform 110">
              <a:extLst>
                <a:ext uri="{FF2B5EF4-FFF2-40B4-BE49-F238E27FC236}">
                  <a16:creationId xmlns:a16="http://schemas.microsoft.com/office/drawing/2014/main" id="{00000000-0008-0000-0600-0000AA000000}"/>
                </a:ext>
              </a:extLst>
            </xdr:cNvPr>
            <xdr:cNvSpPr>
              <a:spLocks/>
            </xdr:cNvSpPr>
          </xdr:nvSpPr>
          <xdr:spPr bwMode="auto">
            <a:xfrm>
              <a:off x="2668588" y="1962150"/>
              <a:ext cx="2100262" cy="530225"/>
            </a:xfrm>
            <a:custGeom>
              <a:avLst/>
              <a:gdLst>
                <a:gd name="T0" fmla="*/ 557 w 558"/>
                <a:gd name="T1" fmla="*/ 80 h 141"/>
                <a:gd name="T2" fmla="*/ 552 w 558"/>
                <a:gd name="T3" fmla="*/ 0 h 141"/>
                <a:gd name="T4" fmla="*/ 278 w 558"/>
                <a:gd name="T5" fmla="*/ 62 h 141"/>
                <a:gd name="T6" fmla="*/ 6 w 558"/>
                <a:gd name="T7" fmla="*/ 1 h 141"/>
                <a:gd name="T8" fmla="*/ 2 w 558"/>
                <a:gd name="T9" fmla="*/ 92 h 141"/>
                <a:gd name="T10" fmla="*/ 264 w 558"/>
                <a:gd name="T11" fmla="*/ 141 h 141"/>
                <a:gd name="T12" fmla="*/ 557 w 558"/>
                <a:gd name="T13" fmla="*/ 80 h 141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</a:cxnLst>
              <a:rect l="0" t="0" r="r" b="b"/>
              <a:pathLst>
                <a:path w="558" h="141">
                  <a:moveTo>
                    <a:pt x="557" y="80"/>
                  </a:moveTo>
                  <a:cubicBezTo>
                    <a:pt x="558" y="53"/>
                    <a:pt x="556" y="26"/>
                    <a:pt x="552" y="0"/>
                  </a:cubicBezTo>
                  <a:cubicBezTo>
                    <a:pt x="469" y="40"/>
                    <a:pt x="376" y="62"/>
                    <a:pt x="278" y="62"/>
                  </a:cubicBezTo>
                  <a:cubicBezTo>
                    <a:pt x="181" y="62"/>
                    <a:pt x="88" y="40"/>
                    <a:pt x="6" y="1"/>
                  </a:cubicBezTo>
                  <a:cubicBezTo>
                    <a:pt x="2" y="31"/>
                    <a:pt x="0" y="61"/>
                    <a:pt x="2" y="92"/>
                  </a:cubicBezTo>
                  <a:cubicBezTo>
                    <a:pt x="84" y="123"/>
                    <a:pt x="172" y="141"/>
                    <a:pt x="264" y="141"/>
                  </a:cubicBezTo>
                  <a:cubicBezTo>
                    <a:pt x="368" y="141"/>
                    <a:pt x="467" y="119"/>
                    <a:pt x="557" y="80"/>
                  </a:cubicBezTo>
                  <a:close/>
                </a:path>
              </a:pathLst>
            </a:custGeom>
            <a:solidFill>
              <a:srgbClr val="A26E06"/>
            </a:solidFill>
            <a:ln>
              <a:noFill/>
            </a:ln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171" name="Oval 111">
              <a:extLst>
                <a:ext uri="{FF2B5EF4-FFF2-40B4-BE49-F238E27FC236}">
                  <a16:creationId xmlns:a16="http://schemas.microsoft.com/office/drawing/2014/main" id="{00000000-0008-0000-0600-0000AB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3587750" y="2214563"/>
              <a:ext cx="255587" cy="255588"/>
            </a:xfrm>
            <a:prstGeom prst="ellipse">
              <a:avLst/>
            </a:prstGeom>
            <a:solidFill>
              <a:srgbClr val="B3B3B3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round/>
                  <a:headEnd/>
                  <a:tailEnd/>
                </a14:hiddenLine>
              </a:ext>
            </a:extLst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172" name="Oval 112">
              <a:extLst>
                <a:ext uri="{FF2B5EF4-FFF2-40B4-BE49-F238E27FC236}">
                  <a16:creationId xmlns:a16="http://schemas.microsoft.com/office/drawing/2014/main" id="{00000000-0008-0000-0600-0000AC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3587750" y="2214563"/>
              <a:ext cx="255587" cy="255588"/>
            </a:xfrm>
            <a:prstGeom prst="ellipse">
              <a:avLst/>
            </a:prstGeom>
            <a:solidFill>
              <a:srgbClr val="B3B3B3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round/>
                  <a:headEnd/>
                  <a:tailEnd/>
                </a14:hiddenLine>
              </a:ext>
            </a:extLst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173" name="Oval 113">
              <a:extLst>
                <a:ext uri="{FF2B5EF4-FFF2-40B4-BE49-F238E27FC236}">
                  <a16:creationId xmlns:a16="http://schemas.microsoft.com/office/drawing/2014/main" id="{00000000-0008-0000-0600-0000AD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3587750" y="2214563"/>
              <a:ext cx="255587" cy="255588"/>
            </a:xfrm>
            <a:prstGeom prst="ellipse">
              <a:avLst/>
            </a:prstGeom>
            <a:solidFill>
              <a:srgbClr val="BFBFBF"/>
            </a:solidFill>
            <a:ln>
              <a:noFill/>
            </a:ln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174" name="Oval 114">
              <a:extLst>
                <a:ext uri="{FF2B5EF4-FFF2-40B4-BE49-F238E27FC236}">
                  <a16:creationId xmlns:a16="http://schemas.microsoft.com/office/drawing/2014/main" id="{00000000-0008-0000-0600-0000AE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3602038" y="2635250"/>
              <a:ext cx="207962" cy="203200"/>
            </a:xfrm>
            <a:prstGeom prst="ellipse">
              <a:avLst/>
            </a:prstGeom>
            <a:solidFill>
              <a:srgbClr val="B3B3B3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round/>
                  <a:headEnd/>
                  <a:tailEnd/>
                </a14:hiddenLine>
              </a:ext>
            </a:extLst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175" name="Oval 115">
              <a:extLst>
                <a:ext uri="{FF2B5EF4-FFF2-40B4-BE49-F238E27FC236}">
                  <a16:creationId xmlns:a16="http://schemas.microsoft.com/office/drawing/2014/main" id="{00000000-0008-0000-0600-0000AF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3602038" y="2635250"/>
              <a:ext cx="207962" cy="203200"/>
            </a:xfrm>
            <a:prstGeom prst="ellipse">
              <a:avLst/>
            </a:prstGeom>
            <a:solidFill>
              <a:srgbClr val="B3B3B3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round/>
                  <a:headEnd/>
                  <a:tailEnd/>
                </a14:hiddenLine>
              </a:ext>
            </a:extLst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176" name="Oval 116">
              <a:extLst>
                <a:ext uri="{FF2B5EF4-FFF2-40B4-BE49-F238E27FC236}">
                  <a16:creationId xmlns:a16="http://schemas.microsoft.com/office/drawing/2014/main" id="{00000000-0008-0000-0600-0000B0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3602038" y="2635250"/>
              <a:ext cx="207962" cy="203200"/>
            </a:xfrm>
            <a:prstGeom prst="ellipse">
              <a:avLst/>
            </a:prstGeom>
            <a:solidFill>
              <a:srgbClr val="BFBFBF"/>
            </a:solidFill>
            <a:ln>
              <a:noFill/>
            </a:ln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177" name="Oval 117">
              <a:extLst>
                <a:ext uri="{FF2B5EF4-FFF2-40B4-BE49-F238E27FC236}">
                  <a16:creationId xmlns:a16="http://schemas.microsoft.com/office/drawing/2014/main" id="{00000000-0008-0000-0600-0000B1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3602038" y="2987675"/>
              <a:ext cx="207962" cy="203200"/>
            </a:xfrm>
            <a:prstGeom prst="ellipse">
              <a:avLst/>
            </a:prstGeom>
            <a:solidFill>
              <a:srgbClr val="B3B3B3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round/>
                  <a:headEnd/>
                  <a:tailEnd/>
                </a14:hiddenLine>
              </a:ext>
            </a:extLst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178" name="Oval 118">
              <a:extLst>
                <a:ext uri="{FF2B5EF4-FFF2-40B4-BE49-F238E27FC236}">
                  <a16:creationId xmlns:a16="http://schemas.microsoft.com/office/drawing/2014/main" id="{00000000-0008-0000-0600-0000B2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3602038" y="2987675"/>
              <a:ext cx="207962" cy="203200"/>
            </a:xfrm>
            <a:prstGeom prst="ellipse">
              <a:avLst/>
            </a:prstGeom>
            <a:solidFill>
              <a:srgbClr val="B3B3B3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round/>
                  <a:headEnd/>
                  <a:tailEnd/>
                </a14:hiddenLine>
              </a:ext>
            </a:extLst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179" name="Oval 119">
              <a:extLst>
                <a:ext uri="{FF2B5EF4-FFF2-40B4-BE49-F238E27FC236}">
                  <a16:creationId xmlns:a16="http://schemas.microsoft.com/office/drawing/2014/main" id="{00000000-0008-0000-0600-0000B3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3602038" y="2987675"/>
              <a:ext cx="207962" cy="203200"/>
            </a:xfrm>
            <a:prstGeom prst="ellipse">
              <a:avLst/>
            </a:prstGeom>
            <a:solidFill>
              <a:srgbClr val="BFBFBF"/>
            </a:solidFill>
            <a:ln>
              <a:noFill/>
            </a:ln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180" name="Freeform 120">
              <a:extLst>
                <a:ext uri="{FF2B5EF4-FFF2-40B4-BE49-F238E27FC236}">
                  <a16:creationId xmlns:a16="http://schemas.microsoft.com/office/drawing/2014/main" id="{00000000-0008-0000-0600-0000B4000000}"/>
                </a:ext>
              </a:extLst>
            </xdr:cNvPr>
            <xdr:cNvSpPr>
              <a:spLocks/>
            </xdr:cNvSpPr>
          </xdr:nvSpPr>
          <xdr:spPr bwMode="auto">
            <a:xfrm>
              <a:off x="3568700" y="3319463"/>
              <a:ext cx="293687" cy="1863725"/>
            </a:xfrm>
            <a:custGeom>
              <a:avLst/>
              <a:gdLst>
                <a:gd name="T0" fmla="*/ 77 w 78"/>
                <a:gd name="T1" fmla="*/ 48 h 496"/>
                <a:gd name="T2" fmla="*/ 78 w 78"/>
                <a:gd name="T3" fmla="*/ 39 h 496"/>
                <a:gd name="T4" fmla="*/ 39 w 78"/>
                <a:gd name="T5" fmla="*/ 0 h 496"/>
                <a:gd name="T6" fmla="*/ 0 w 78"/>
                <a:gd name="T7" fmla="*/ 40 h 496"/>
                <a:gd name="T8" fmla="*/ 18 w 78"/>
                <a:gd name="T9" fmla="*/ 475 h 496"/>
                <a:gd name="T10" fmla="*/ 19 w 78"/>
                <a:gd name="T11" fmla="*/ 475 h 496"/>
                <a:gd name="T12" fmla="*/ 19 w 78"/>
                <a:gd name="T13" fmla="*/ 475 h 496"/>
                <a:gd name="T14" fmla="*/ 40 w 78"/>
                <a:gd name="T15" fmla="*/ 496 h 496"/>
                <a:gd name="T16" fmla="*/ 61 w 78"/>
                <a:gd name="T17" fmla="*/ 475 h 496"/>
                <a:gd name="T18" fmla="*/ 61 w 78"/>
                <a:gd name="T19" fmla="*/ 475 h 496"/>
                <a:gd name="T20" fmla="*/ 61 w 78"/>
                <a:gd name="T21" fmla="*/ 475 h 496"/>
                <a:gd name="T22" fmla="*/ 77 w 78"/>
                <a:gd name="T23" fmla="*/ 48 h 496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  <a:cxn ang="0">
                  <a:pos x="T16" y="T17"/>
                </a:cxn>
                <a:cxn ang="0">
                  <a:pos x="T18" y="T19"/>
                </a:cxn>
                <a:cxn ang="0">
                  <a:pos x="T20" y="T21"/>
                </a:cxn>
                <a:cxn ang="0">
                  <a:pos x="T22" y="T23"/>
                </a:cxn>
              </a:cxnLst>
              <a:rect l="0" t="0" r="r" b="b"/>
              <a:pathLst>
                <a:path w="78" h="496">
                  <a:moveTo>
                    <a:pt x="77" y="48"/>
                  </a:moveTo>
                  <a:cubicBezTo>
                    <a:pt x="77" y="45"/>
                    <a:pt x="78" y="42"/>
                    <a:pt x="78" y="39"/>
                  </a:cubicBezTo>
                  <a:cubicBezTo>
                    <a:pt x="78" y="18"/>
                    <a:pt x="60" y="0"/>
                    <a:pt x="39" y="0"/>
                  </a:cubicBezTo>
                  <a:cubicBezTo>
                    <a:pt x="17" y="0"/>
                    <a:pt x="0" y="18"/>
                    <a:pt x="0" y="40"/>
                  </a:cubicBezTo>
                  <a:cubicBezTo>
                    <a:pt x="18" y="475"/>
                    <a:pt x="18" y="475"/>
                    <a:pt x="18" y="475"/>
                  </a:cubicBezTo>
                  <a:cubicBezTo>
                    <a:pt x="19" y="475"/>
                    <a:pt x="19" y="475"/>
                    <a:pt x="19" y="475"/>
                  </a:cubicBezTo>
                  <a:cubicBezTo>
                    <a:pt x="19" y="475"/>
                    <a:pt x="19" y="475"/>
                    <a:pt x="19" y="475"/>
                  </a:cubicBezTo>
                  <a:cubicBezTo>
                    <a:pt x="19" y="487"/>
                    <a:pt x="29" y="496"/>
                    <a:pt x="40" y="496"/>
                  </a:cubicBezTo>
                  <a:cubicBezTo>
                    <a:pt x="52" y="496"/>
                    <a:pt x="61" y="487"/>
                    <a:pt x="61" y="475"/>
                  </a:cubicBezTo>
                  <a:cubicBezTo>
                    <a:pt x="61" y="475"/>
                    <a:pt x="61" y="475"/>
                    <a:pt x="61" y="475"/>
                  </a:cubicBezTo>
                  <a:cubicBezTo>
                    <a:pt x="61" y="475"/>
                    <a:pt x="61" y="475"/>
                    <a:pt x="61" y="475"/>
                  </a:cubicBezTo>
                  <a:lnTo>
                    <a:pt x="77" y="48"/>
                  </a:lnTo>
                  <a:close/>
                </a:path>
              </a:pathLst>
            </a:custGeom>
            <a:solidFill>
              <a:srgbClr val="A26E06"/>
            </a:solidFill>
            <a:ln>
              <a:noFill/>
            </a:ln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181" name="Oval 121">
              <a:extLst>
                <a:ext uri="{FF2B5EF4-FFF2-40B4-BE49-F238E27FC236}">
                  <a16:creationId xmlns:a16="http://schemas.microsoft.com/office/drawing/2014/main" id="{00000000-0008-0000-0600-0000B5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3360738" y="1187450"/>
              <a:ext cx="735012" cy="733425"/>
            </a:xfrm>
            <a:prstGeom prst="ellipse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round/>
                  <a:headEnd/>
                  <a:tailEnd/>
                </a14:hiddenLine>
              </a:ext>
            </a:extLst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  <xdr:sp macro="" textlink="">
          <xdr:nvSpPr>
            <xdr:cNvPr id="182" name="Freeform 122">
              <a:extLst>
                <a:ext uri="{FF2B5EF4-FFF2-40B4-BE49-F238E27FC236}">
                  <a16:creationId xmlns:a16="http://schemas.microsoft.com/office/drawing/2014/main" id="{00000000-0008-0000-0600-0000B6000000}"/>
                </a:ext>
              </a:extLst>
            </xdr:cNvPr>
            <xdr:cNvSpPr>
              <a:spLocks noEditPoints="1"/>
            </xdr:cNvSpPr>
          </xdr:nvSpPr>
          <xdr:spPr bwMode="auto">
            <a:xfrm>
              <a:off x="3319464" y="1157290"/>
              <a:ext cx="790576" cy="790576"/>
            </a:xfrm>
            <a:custGeom>
              <a:avLst/>
              <a:gdLst>
                <a:gd name="T0" fmla="*/ 105 w 210"/>
                <a:gd name="T1" fmla="*/ 0 h 210"/>
                <a:gd name="T2" fmla="*/ 0 w 210"/>
                <a:gd name="T3" fmla="*/ 105 h 210"/>
                <a:gd name="T4" fmla="*/ 105 w 210"/>
                <a:gd name="T5" fmla="*/ 210 h 210"/>
                <a:gd name="T6" fmla="*/ 210 w 210"/>
                <a:gd name="T7" fmla="*/ 105 h 210"/>
                <a:gd name="T8" fmla="*/ 105 w 210"/>
                <a:gd name="T9" fmla="*/ 0 h 210"/>
                <a:gd name="T10" fmla="*/ 105 w 210"/>
                <a:gd name="T11" fmla="*/ 193 h 210"/>
                <a:gd name="T12" fmla="*/ 17 w 210"/>
                <a:gd name="T13" fmla="*/ 105 h 210"/>
                <a:gd name="T14" fmla="*/ 105 w 210"/>
                <a:gd name="T15" fmla="*/ 18 h 210"/>
                <a:gd name="T16" fmla="*/ 192 w 210"/>
                <a:gd name="T17" fmla="*/ 105 h 210"/>
                <a:gd name="T18" fmla="*/ 105 w 210"/>
                <a:gd name="T19" fmla="*/ 193 h 210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  <a:cxn ang="0">
                  <a:pos x="T16" y="T17"/>
                </a:cxn>
                <a:cxn ang="0">
                  <a:pos x="T18" y="T19"/>
                </a:cxn>
              </a:cxnLst>
              <a:rect l="0" t="0" r="r" b="b"/>
              <a:pathLst>
                <a:path w="210" h="210">
                  <a:moveTo>
                    <a:pt x="105" y="0"/>
                  </a:moveTo>
                  <a:cubicBezTo>
                    <a:pt x="47" y="0"/>
                    <a:pt x="0" y="47"/>
                    <a:pt x="0" y="105"/>
                  </a:cubicBezTo>
                  <a:cubicBezTo>
                    <a:pt x="0" y="163"/>
                    <a:pt x="47" y="210"/>
                    <a:pt x="105" y="210"/>
                  </a:cubicBezTo>
                  <a:cubicBezTo>
                    <a:pt x="163" y="210"/>
                    <a:pt x="210" y="163"/>
                    <a:pt x="210" y="105"/>
                  </a:cubicBezTo>
                  <a:cubicBezTo>
                    <a:pt x="210" y="47"/>
                    <a:pt x="163" y="0"/>
                    <a:pt x="105" y="0"/>
                  </a:cubicBezTo>
                  <a:close/>
                  <a:moveTo>
                    <a:pt x="105" y="193"/>
                  </a:moveTo>
                  <a:cubicBezTo>
                    <a:pt x="56" y="193"/>
                    <a:pt x="17" y="154"/>
                    <a:pt x="17" y="105"/>
                  </a:cubicBezTo>
                  <a:cubicBezTo>
                    <a:pt x="17" y="57"/>
                    <a:pt x="56" y="18"/>
                    <a:pt x="105" y="18"/>
                  </a:cubicBezTo>
                  <a:cubicBezTo>
                    <a:pt x="153" y="18"/>
                    <a:pt x="192" y="57"/>
                    <a:pt x="192" y="105"/>
                  </a:cubicBezTo>
                  <a:cubicBezTo>
                    <a:pt x="192" y="154"/>
                    <a:pt x="153" y="193"/>
                    <a:pt x="105" y="193"/>
                  </a:cubicBezTo>
                  <a:close/>
                </a:path>
              </a:pathLst>
            </a:custGeom>
            <a:solidFill>
              <a:srgbClr val="A26E06"/>
            </a:solidFill>
            <a:ln>
              <a:noFill/>
            </a:ln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id-ID"/>
            </a:p>
          </xdr:txBody>
        </xdr:sp>
      </xdr:grp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82547</xdr:colOff>
      <xdr:row>0</xdr:row>
      <xdr:rowOff>72504</xdr:rowOff>
    </xdr:from>
    <xdr:to>
      <xdr:col>3</xdr:col>
      <xdr:colOff>311147</xdr:colOff>
      <xdr:row>2</xdr:row>
      <xdr:rowOff>51319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2547" y="72504"/>
          <a:ext cx="1647825" cy="369340"/>
        </a:xfrm>
        <a:prstGeom prst="rect">
          <a:avLst/>
        </a:prstGeom>
      </xdr:spPr>
    </xdr:pic>
    <xdr:clientData/>
  </xdr:twoCellAnchor>
  <xdr:twoCellAnchor editAs="oneCell">
    <xdr:from>
      <xdr:col>3</xdr:col>
      <xdr:colOff>421211</xdr:colOff>
      <xdr:row>0</xdr:row>
      <xdr:rowOff>72860</xdr:rowOff>
    </xdr:from>
    <xdr:to>
      <xdr:col>6</xdr:col>
      <xdr:colOff>237061</xdr:colOff>
      <xdr:row>2</xdr:row>
      <xdr:rowOff>50963</xdr:rowOff>
    </xdr:to>
    <xdr:pic>
      <xdr:nvPicPr>
        <xdr:cNvPr id="3" name="Imagem 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840436" y="72860"/>
          <a:ext cx="1644650" cy="368628"/>
        </a:xfrm>
        <a:prstGeom prst="rect">
          <a:avLst/>
        </a:prstGeom>
      </xdr:spPr>
    </xdr:pic>
    <xdr:clientData/>
  </xdr:twoCellAnchor>
  <xdr:twoCellAnchor editAs="oneCell">
    <xdr:from>
      <xdr:col>6</xdr:col>
      <xdr:colOff>341837</xdr:colOff>
      <xdr:row>0</xdr:row>
      <xdr:rowOff>72860</xdr:rowOff>
    </xdr:from>
    <xdr:to>
      <xdr:col>9</xdr:col>
      <xdr:colOff>157687</xdr:colOff>
      <xdr:row>2</xdr:row>
      <xdr:rowOff>50963</xdr:rowOff>
    </xdr:to>
    <xdr:pic>
      <xdr:nvPicPr>
        <xdr:cNvPr id="4" name="Imagem 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589862" y="72860"/>
          <a:ext cx="1644650" cy="368628"/>
        </a:xfrm>
        <a:prstGeom prst="rect">
          <a:avLst/>
        </a:prstGeom>
      </xdr:spPr>
    </xdr:pic>
    <xdr:clientData/>
  </xdr:twoCellAnchor>
  <xdr:twoCellAnchor editAs="oneCell">
    <xdr:from>
      <xdr:col>9</xdr:col>
      <xdr:colOff>275691</xdr:colOff>
      <xdr:row>0</xdr:row>
      <xdr:rowOff>72860</xdr:rowOff>
    </xdr:from>
    <xdr:to>
      <xdr:col>12</xdr:col>
      <xdr:colOff>91541</xdr:colOff>
      <xdr:row>2</xdr:row>
      <xdr:rowOff>50963</xdr:rowOff>
    </xdr:to>
    <xdr:pic>
      <xdr:nvPicPr>
        <xdr:cNvPr id="5" name="Imagem 4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352516" y="72860"/>
          <a:ext cx="1644650" cy="368628"/>
        </a:xfrm>
        <a:prstGeom prst="rect">
          <a:avLst/>
        </a:prstGeom>
      </xdr:spPr>
    </xdr:pic>
    <xdr:clientData/>
  </xdr:twoCellAnchor>
  <xdr:twoCellAnchor editAs="oneCell">
    <xdr:from>
      <xdr:col>12</xdr:col>
      <xdr:colOff>217486</xdr:colOff>
      <xdr:row>0</xdr:row>
      <xdr:rowOff>130010</xdr:rowOff>
    </xdr:from>
    <xdr:to>
      <xdr:col>15</xdr:col>
      <xdr:colOff>33336</xdr:colOff>
      <xdr:row>2</xdr:row>
      <xdr:rowOff>108113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123111" y="130010"/>
          <a:ext cx="1644650" cy="368628"/>
        </a:xfrm>
        <a:prstGeom prst="rect">
          <a:avLst/>
        </a:prstGeom>
      </xdr:spPr>
    </xdr:pic>
    <xdr:clientData/>
  </xdr:twoCellAnchor>
  <xdr:twoCellAnchor editAs="oneCell">
    <xdr:from>
      <xdr:col>15</xdr:col>
      <xdr:colOff>155821</xdr:colOff>
      <xdr:row>0</xdr:row>
      <xdr:rowOff>72386</xdr:rowOff>
    </xdr:from>
    <xdr:to>
      <xdr:col>17</xdr:col>
      <xdr:colOff>585504</xdr:colOff>
      <xdr:row>2</xdr:row>
      <xdr:rowOff>51438</xdr:rowOff>
    </xdr:to>
    <xdr:pic>
      <xdr:nvPicPr>
        <xdr:cNvPr id="7" name="Imagem 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890246" y="72386"/>
          <a:ext cx="1648883" cy="369577"/>
        </a:xfrm>
        <a:prstGeom prst="rect">
          <a:avLst/>
        </a:prstGeom>
      </xdr:spPr>
    </xdr:pic>
    <xdr:clientData/>
  </xdr:twoCellAnchor>
  <xdr:twoCellAnchor editAs="oneCell">
    <xdr:from>
      <xdr:col>18</xdr:col>
      <xdr:colOff>98425</xdr:colOff>
      <xdr:row>0</xdr:row>
      <xdr:rowOff>72386</xdr:rowOff>
    </xdr:from>
    <xdr:to>
      <xdr:col>20</xdr:col>
      <xdr:colOff>528108</xdr:colOff>
      <xdr:row>2</xdr:row>
      <xdr:rowOff>51438</xdr:rowOff>
    </xdr:to>
    <xdr:pic>
      <xdr:nvPicPr>
        <xdr:cNvPr id="8" name="Imagem 7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661650" y="72386"/>
          <a:ext cx="1648883" cy="369577"/>
        </a:xfrm>
        <a:prstGeom prst="rect">
          <a:avLst/>
        </a:prstGeom>
      </xdr:spPr>
    </xdr:pic>
    <xdr:clientData/>
  </xdr:twoCellAnchor>
  <xdr:twoCellAnchor>
    <xdr:from>
      <xdr:col>12</xdr:col>
      <xdr:colOff>204824</xdr:colOff>
      <xdr:row>2</xdr:row>
      <xdr:rowOff>27731</xdr:rowOff>
    </xdr:from>
    <xdr:to>
      <xdr:col>15</xdr:col>
      <xdr:colOff>24824</xdr:colOff>
      <xdr:row>2</xdr:row>
      <xdr:rowOff>135731</xdr:rowOff>
    </xdr:to>
    <xdr:grpSp>
      <xdr:nvGrpSpPr>
        <xdr:cNvPr id="9" name="Agrupar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GrpSpPr/>
      </xdr:nvGrpSpPr>
      <xdr:grpSpPr>
        <a:xfrm>
          <a:off x="7110449" y="418256"/>
          <a:ext cx="1648800" cy="108000"/>
          <a:chOff x="52424" y="399206"/>
          <a:chExt cx="1648800" cy="108000"/>
        </a:xfrm>
      </xdr:grpSpPr>
      <xdr:sp macro="" textlink="">
        <xdr:nvSpPr>
          <xdr:cNvPr id="10" name="Retângulo 9">
            <a:extLst>
              <a:ext uri="{FF2B5EF4-FFF2-40B4-BE49-F238E27FC236}">
                <a16:creationId xmlns:a16="http://schemas.microsoft.com/office/drawing/2014/main" id="{00000000-0008-0000-0700-00000A000000}"/>
              </a:ext>
            </a:extLst>
          </xdr:cNvPr>
          <xdr:cNvSpPr/>
        </xdr:nvSpPr>
        <xdr:spPr>
          <a:xfrm rot="5400000">
            <a:off x="858824" y="-337477"/>
            <a:ext cx="36000" cy="1648800"/>
          </a:xfrm>
          <a:prstGeom prst="rect">
            <a:avLst/>
          </a:prstGeom>
          <a:solidFill>
            <a:schemeClr val="bg1">
              <a:lumMod val="6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1" name="Triângulo isósceles 10"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/>
        </xdr:nvSpPr>
        <xdr:spPr>
          <a:xfrm>
            <a:off x="766021" y="399206"/>
            <a:ext cx="144000" cy="108000"/>
          </a:xfrm>
          <a:prstGeom prst="triangle">
            <a:avLst/>
          </a:prstGeom>
          <a:solidFill>
            <a:schemeClr val="bg1">
              <a:lumMod val="6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</xdr:grpSp>
    <xdr:clientData/>
  </xdr:twoCellAnchor>
  <xdr:twoCellAnchor>
    <xdr:from>
      <xdr:col>9</xdr:col>
      <xdr:colOff>361950</xdr:colOff>
      <xdr:row>5</xdr:row>
      <xdr:rowOff>171450</xdr:rowOff>
    </xdr:from>
    <xdr:to>
      <xdr:col>9</xdr:col>
      <xdr:colOff>361950</xdr:colOff>
      <xdr:row>19</xdr:row>
      <xdr:rowOff>0</xdr:rowOff>
    </xdr:to>
    <xdr:cxnSp macro="">
      <xdr:nvCxnSpPr>
        <xdr:cNvPr id="162" name="Conector reto 161">
          <a:extLst>
            <a:ext uri="{FF2B5EF4-FFF2-40B4-BE49-F238E27FC236}">
              <a16:creationId xmlns:a16="http://schemas.microsoft.com/office/drawing/2014/main" id="{00000000-0008-0000-0700-0000A2000000}"/>
            </a:ext>
          </a:extLst>
        </xdr:cNvPr>
        <xdr:cNvCxnSpPr/>
      </xdr:nvCxnSpPr>
      <xdr:spPr>
        <a:xfrm>
          <a:off x="5438775" y="1085850"/>
          <a:ext cx="0" cy="2495550"/>
        </a:xfrm>
        <a:prstGeom prst="line">
          <a:avLst/>
        </a:prstGeom>
        <a:ln>
          <a:solidFill>
            <a:schemeClr val="bg1">
              <a:lumMod val="8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3</xdr:row>
      <xdr:rowOff>142875</xdr:rowOff>
    </xdr:from>
    <xdr:to>
      <xdr:col>20</xdr:col>
      <xdr:colOff>533774</xdr:colOff>
      <xdr:row>32</xdr:row>
      <xdr:rowOff>67275</xdr:rowOff>
    </xdr:to>
    <xdr:grpSp>
      <xdr:nvGrpSpPr>
        <xdr:cNvPr id="172" name="Agrupar 171">
          <a:extLst>
            <a:ext uri="{FF2B5EF4-FFF2-40B4-BE49-F238E27FC236}">
              <a16:creationId xmlns:a16="http://schemas.microsoft.com/office/drawing/2014/main" id="{00000000-0008-0000-0700-0000AC000000}"/>
            </a:ext>
          </a:extLst>
        </xdr:cNvPr>
        <xdr:cNvGrpSpPr/>
      </xdr:nvGrpSpPr>
      <xdr:grpSpPr>
        <a:xfrm>
          <a:off x="0" y="676275"/>
          <a:ext cx="12316199" cy="5448900"/>
          <a:chOff x="9525" y="676275"/>
          <a:chExt cx="12306674" cy="5448900"/>
        </a:xfrm>
      </xdr:grpSpPr>
      <xdr:grpSp>
        <xdr:nvGrpSpPr>
          <xdr:cNvPr id="136" name="Agrupar 135">
            <a:extLst>
              <a:ext uri="{FF2B5EF4-FFF2-40B4-BE49-F238E27FC236}">
                <a16:creationId xmlns:a16="http://schemas.microsoft.com/office/drawing/2014/main" id="{00000000-0008-0000-0700-000088000000}"/>
              </a:ext>
            </a:extLst>
          </xdr:cNvPr>
          <xdr:cNvGrpSpPr/>
        </xdr:nvGrpSpPr>
        <xdr:grpSpPr>
          <a:xfrm>
            <a:off x="10858501" y="695325"/>
            <a:ext cx="1285875" cy="1920830"/>
            <a:chOff x="10610850" y="714375"/>
            <a:chExt cx="1285875" cy="1920830"/>
          </a:xfrm>
        </xdr:grpSpPr>
        <xdr:grpSp>
          <xdr:nvGrpSpPr>
            <xdr:cNvPr id="128" name="Agrupar 127">
              <a:extLst>
                <a:ext uri="{FF2B5EF4-FFF2-40B4-BE49-F238E27FC236}">
                  <a16:creationId xmlns:a16="http://schemas.microsoft.com/office/drawing/2014/main" id="{00000000-0008-0000-0700-000080000000}"/>
                </a:ext>
              </a:extLst>
            </xdr:cNvPr>
            <xdr:cNvGrpSpPr/>
          </xdr:nvGrpSpPr>
          <xdr:grpSpPr>
            <a:xfrm>
              <a:off x="10696577" y="1190625"/>
              <a:ext cx="1171573" cy="778910"/>
              <a:chOff x="10467977" y="2676525"/>
              <a:chExt cx="1171573" cy="778910"/>
            </a:xfrm>
          </xdr:grpSpPr>
          <xdr:pic>
            <xdr:nvPicPr>
              <xdr:cNvPr id="120" name="Imagem 119">
                <a:extLst>
                  <a:ext uri="{FF2B5EF4-FFF2-40B4-BE49-F238E27FC236}">
                    <a16:creationId xmlns:a16="http://schemas.microsoft.com/office/drawing/2014/main" id="{00000000-0008-0000-0700-000078000000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14" cstate="print">
                <a:extLs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tretch>
                <a:fillRect/>
              </a:stretch>
            </xdr:blipFill>
            <xdr:spPr>
              <a:xfrm>
                <a:off x="10467977" y="2676525"/>
                <a:ext cx="262245" cy="252000"/>
              </a:xfrm>
              <a:prstGeom prst="rect">
                <a:avLst/>
              </a:prstGeom>
            </xdr:spPr>
          </xdr:pic>
          <xdr:sp macro="" textlink="SUPORTE!D64">
            <xdr:nvSpPr>
              <xdr:cNvPr id="123" name="CaixaDeTexto 122">
                <a:extLst>
                  <a:ext uri="{FF2B5EF4-FFF2-40B4-BE49-F238E27FC236}">
                    <a16:creationId xmlns:a16="http://schemas.microsoft.com/office/drawing/2014/main" id="{00000000-0008-0000-0700-00007B000000}"/>
                  </a:ext>
                </a:extLst>
              </xdr:cNvPr>
              <xdr:cNvSpPr txBox="1"/>
            </xdr:nvSpPr>
            <xdr:spPr>
              <a:xfrm>
                <a:off x="10620375" y="2695575"/>
                <a:ext cx="1000125" cy="256737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square" rtlCol="0" anchor="t">
                <a:noAutofit/>
              </a:bodyPr>
              <a:lstStyle/>
              <a:p>
                <a:pPr marL="0" indent="0" algn="ctr"/>
                <a:r>
                  <a:rPr lang="en-US" sz="1050" b="1" i="0" u="none" strike="noStrike">
                    <a:solidFill>
                      <a:schemeClr val="bg1">
                        <a:lumMod val="50000"/>
                      </a:schemeClr>
                    </a:solidFill>
                    <a:latin typeface="Calibri"/>
                    <a:ea typeface="+mn-ea"/>
                    <a:cs typeface="Calibri"/>
                  </a:rPr>
                  <a:t>CATEGORIA</a:t>
                </a:r>
                <a:endParaRPr lang="pt-BR" sz="1050" b="1" i="0" u="none" strike="noStrike">
                  <a:solidFill>
                    <a:schemeClr val="bg1">
                      <a:lumMod val="50000"/>
                    </a:schemeClr>
                  </a:solidFill>
                  <a:latin typeface="Calibri"/>
                  <a:ea typeface="+mn-ea"/>
                  <a:cs typeface="Calibri"/>
                </a:endParaRPr>
              </a:p>
            </xdr:txBody>
          </xdr:sp>
          <xdr:pic>
            <xdr:nvPicPr>
              <xdr:cNvPr id="122" name="Imagem 121">
                <a:extLst>
                  <a:ext uri="{FF2B5EF4-FFF2-40B4-BE49-F238E27FC236}">
                    <a16:creationId xmlns:a16="http://schemas.microsoft.com/office/drawing/2014/main" id="{00000000-0008-0000-0700-00007A000000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15" cstate="print">
                <a:extLs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tretch>
                <a:fillRect/>
              </a:stretch>
            </xdr:blipFill>
            <xdr:spPr>
              <a:xfrm>
                <a:off x="10696577" y="3041605"/>
                <a:ext cx="207103" cy="144000"/>
              </a:xfrm>
              <a:prstGeom prst="rect">
                <a:avLst/>
              </a:prstGeom>
            </xdr:spPr>
          </xdr:pic>
          <xdr:cxnSp macro="">
            <xdr:nvCxnSpPr>
              <xdr:cNvPr id="125" name="Conector reto 124">
                <a:extLst>
                  <a:ext uri="{FF2B5EF4-FFF2-40B4-BE49-F238E27FC236}">
                    <a16:creationId xmlns:a16="http://schemas.microsoft.com/office/drawing/2014/main" id="{00000000-0008-0000-0700-00007D000000}"/>
                  </a:ext>
                </a:extLst>
              </xdr:cNvPr>
              <xdr:cNvCxnSpPr/>
            </xdr:nvCxnSpPr>
            <xdr:spPr>
              <a:xfrm>
                <a:off x="10591800" y="2952750"/>
                <a:ext cx="0" cy="438150"/>
              </a:xfrm>
              <a:prstGeom prst="line">
                <a:avLst/>
              </a:prstGeom>
              <a:ln>
                <a:solidFill>
                  <a:schemeClr val="bg1">
                    <a:lumMod val="65000"/>
                  </a:schemeClr>
                </a:solidFill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  <xdr:pic>
            <xdr:nvPicPr>
              <xdr:cNvPr id="129" name="Imagem 128">
                <a:extLst>
                  <a:ext uri="{FF2B5EF4-FFF2-40B4-BE49-F238E27FC236}">
                    <a16:creationId xmlns:a16="http://schemas.microsoft.com/office/drawing/2014/main" id="{00000000-0008-0000-0700-000081000000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15" cstate="print">
                <a:extLs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tretch>
                <a:fillRect/>
              </a:stretch>
            </xdr:blipFill>
            <xdr:spPr>
              <a:xfrm>
                <a:off x="10696577" y="3251155"/>
                <a:ext cx="207103" cy="144000"/>
              </a:xfrm>
              <a:prstGeom prst="rect">
                <a:avLst/>
              </a:prstGeom>
            </xdr:spPr>
          </xdr:pic>
          <xdr:sp macro="" textlink="">
            <xdr:nvSpPr>
              <xdr:cNvPr id="131" name="CaixaDeTexto 130">
                <a:extLst>
                  <a:ext uri="{FF2B5EF4-FFF2-40B4-BE49-F238E27FC236}">
                    <a16:creationId xmlns:a16="http://schemas.microsoft.com/office/drawing/2014/main" id="{00000000-0008-0000-0700-000083000000}"/>
                  </a:ext>
                </a:extLst>
              </xdr:cNvPr>
              <xdr:cNvSpPr txBox="1"/>
            </xdr:nvSpPr>
            <xdr:spPr>
              <a:xfrm>
                <a:off x="10848975" y="2981325"/>
                <a:ext cx="790575" cy="264560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square" rtlCol="0" anchor="t">
                <a:noAutofit/>
              </a:bodyPr>
              <a:lstStyle/>
              <a:p>
                <a:pPr marL="0" indent="0" algn="l"/>
                <a:r>
                  <a:rPr lang="en-US" sz="1050" b="1" i="0" u="none" strike="noStrike">
                    <a:solidFill>
                      <a:srgbClr val="FF8989"/>
                    </a:solidFill>
                    <a:latin typeface="Calibri"/>
                    <a:ea typeface="+mn-ea"/>
                    <a:cs typeface="Calibri"/>
                  </a:rPr>
                  <a:t>DESPESA 1</a:t>
                </a:r>
              </a:p>
            </xdr:txBody>
          </xdr:sp>
          <xdr:sp macro="" textlink="">
            <xdr:nvSpPr>
              <xdr:cNvPr id="132" name="CaixaDeTexto 131">
                <a:extLst>
                  <a:ext uri="{FF2B5EF4-FFF2-40B4-BE49-F238E27FC236}">
                    <a16:creationId xmlns:a16="http://schemas.microsoft.com/office/drawing/2014/main" id="{00000000-0008-0000-0700-000084000000}"/>
                  </a:ext>
                </a:extLst>
              </xdr:cNvPr>
              <xdr:cNvSpPr txBox="1"/>
            </xdr:nvSpPr>
            <xdr:spPr>
              <a:xfrm>
                <a:off x="10848975" y="3190875"/>
                <a:ext cx="790575" cy="264560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square" rtlCol="0" anchor="t">
                <a:noAutofit/>
              </a:bodyPr>
              <a:lstStyle/>
              <a:p>
                <a:pPr marL="0" indent="0" algn="ctr"/>
                <a:r>
                  <a:rPr lang="en-US" sz="1050" b="1" i="0" u="none" strike="noStrike">
                    <a:solidFill>
                      <a:srgbClr val="FF8989"/>
                    </a:solidFill>
                    <a:latin typeface="Calibri"/>
                    <a:ea typeface="+mn-ea"/>
                    <a:cs typeface="Calibri"/>
                  </a:rPr>
                  <a:t>DESPESA 2</a:t>
                </a:r>
              </a:p>
            </xdr:txBody>
          </xdr:sp>
        </xdr:grpSp>
        <xdr:sp macro="" textlink="">
          <xdr:nvSpPr>
            <xdr:cNvPr id="130" name="CaixaDeTexto 129">
              <a:extLst>
                <a:ext uri="{FF2B5EF4-FFF2-40B4-BE49-F238E27FC236}">
                  <a16:creationId xmlns:a16="http://schemas.microsoft.com/office/drawing/2014/main" id="{00000000-0008-0000-0700-000082000000}"/>
                </a:ext>
              </a:extLst>
            </xdr:cNvPr>
            <xdr:cNvSpPr txBox="1"/>
          </xdr:nvSpPr>
          <xdr:spPr>
            <a:xfrm>
              <a:off x="10610850" y="2026192"/>
              <a:ext cx="1285875" cy="6090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>
              <a:spAutoFit/>
            </a:bodyPr>
            <a:lstStyle/>
            <a:p>
              <a:pPr algn="ctr"/>
              <a:r>
                <a:rPr lang="pt-BR" sz="1100" b="1">
                  <a:solidFill>
                    <a:schemeClr val="bg1">
                      <a:lumMod val="50000"/>
                    </a:schemeClr>
                  </a:solidFill>
                </a:rPr>
                <a:t>AS DESPESAS SÃO ITENS DE UMA CATEGORIA.</a:t>
              </a:r>
            </a:p>
          </xdr:txBody>
        </xdr:sp>
        <xdr:grpSp>
          <xdr:nvGrpSpPr>
            <xdr:cNvPr id="134" name="Agrupar 133">
              <a:extLst>
                <a:ext uri="{FF2B5EF4-FFF2-40B4-BE49-F238E27FC236}">
                  <a16:creationId xmlns:a16="http://schemas.microsoft.com/office/drawing/2014/main" id="{00000000-0008-0000-0700-000086000000}"/>
                </a:ext>
              </a:extLst>
            </xdr:cNvPr>
            <xdr:cNvGrpSpPr/>
          </xdr:nvGrpSpPr>
          <xdr:grpSpPr>
            <a:xfrm>
              <a:off x="10687050" y="714375"/>
              <a:ext cx="1133475" cy="342786"/>
              <a:chOff x="10629900" y="781050"/>
              <a:chExt cx="1133475" cy="342786"/>
            </a:xfrm>
          </xdr:grpSpPr>
          <xdr:sp macro="" textlink="">
            <xdr:nvSpPr>
              <xdr:cNvPr id="96" name="CaixaDeTexto 95">
                <a:extLst>
                  <a:ext uri="{FF2B5EF4-FFF2-40B4-BE49-F238E27FC236}">
                    <a16:creationId xmlns:a16="http://schemas.microsoft.com/office/drawing/2014/main" id="{00000000-0008-0000-0700-000060000000}"/>
                  </a:ext>
                </a:extLst>
              </xdr:cNvPr>
              <xdr:cNvSpPr txBox="1"/>
            </xdr:nvSpPr>
            <xdr:spPr>
              <a:xfrm>
                <a:off x="10691435" y="781050"/>
                <a:ext cx="1010405" cy="342786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rtlCol="0" anchor="t">
                <a:spAutoFit/>
              </a:bodyPr>
              <a:lstStyle/>
              <a:p>
                <a:pPr algn="ctr"/>
                <a:r>
                  <a:rPr lang="pt-BR" sz="1600" b="1" baseline="0">
                    <a:solidFill>
                      <a:srgbClr val="FF482F"/>
                    </a:solidFill>
                  </a:rPr>
                  <a:t>ENTENDA</a:t>
                </a:r>
                <a:endParaRPr lang="pt-BR" sz="1600" b="1">
                  <a:solidFill>
                    <a:srgbClr val="FF482F"/>
                  </a:solidFill>
                </a:endParaRPr>
              </a:p>
            </xdr:txBody>
          </xdr:sp>
          <xdr:cxnSp macro="">
            <xdr:nvCxnSpPr>
              <xdr:cNvPr id="135" name="Conector reto 134">
                <a:extLst>
                  <a:ext uri="{FF2B5EF4-FFF2-40B4-BE49-F238E27FC236}">
                    <a16:creationId xmlns:a16="http://schemas.microsoft.com/office/drawing/2014/main" id="{00000000-0008-0000-0700-000087000000}"/>
                  </a:ext>
                </a:extLst>
              </xdr:cNvPr>
              <xdr:cNvCxnSpPr/>
            </xdr:nvCxnSpPr>
            <xdr:spPr>
              <a:xfrm>
                <a:off x="10629900" y="1066800"/>
                <a:ext cx="1133475" cy="0"/>
              </a:xfrm>
              <a:prstGeom prst="line">
                <a:avLst/>
              </a:prstGeom>
              <a:ln>
                <a:solidFill>
                  <a:srgbClr val="FF8989"/>
                </a:solidFill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</xdr:grpSp>
      <xdr:grpSp>
        <xdr:nvGrpSpPr>
          <xdr:cNvPr id="139" name="Agrupar 138">
            <a:extLst>
              <a:ext uri="{FF2B5EF4-FFF2-40B4-BE49-F238E27FC236}">
                <a16:creationId xmlns:a16="http://schemas.microsoft.com/office/drawing/2014/main" id="{00000000-0008-0000-0700-00008B000000}"/>
              </a:ext>
            </a:extLst>
          </xdr:cNvPr>
          <xdr:cNvGrpSpPr/>
        </xdr:nvGrpSpPr>
        <xdr:grpSpPr>
          <a:xfrm>
            <a:off x="10877551" y="2886075"/>
            <a:ext cx="1419224" cy="961438"/>
            <a:chOff x="11077576" y="2933700"/>
            <a:chExt cx="1419224" cy="961438"/>
          </a:xfrm>
        </xdr:grpSpPr>
        <xdr:pic>
          <xdr:nvPicPr>
            <xdr:cNvPr id="138" name="Imagem 137">
              <a:extLst>
                <a:ext uri="{FF2B5EF4-FFF2-40B4-BE49-F238E27FC236}">
                  <a16:creationId xmlns:a16="http://schemas.microsoft.com/office/drawing/2014/main" id="{00000000-0008-0000-0700-00008A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6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1077576" y="3429000"/>
              <a:ext cx="252878" cy="324000"/>
            </a:xfrm>
            <a:prstGeom prst="rect">
              <a:avLst/>
            </a:prstGeom>
          </xdr:spPr>
        </xdr:pic>
        <xdr:sp macro="" textlink="">
          <xdr:nvSpPr>
            <xdr:cNvPr id="141" name="CaixaDeTexto 140">
              <a:extLst>
                <a:ext uri="{FF2B5EF4-FFF2-40B4-BE49-F238E27FC236}">
                  <a16:creationId xmlns:a16="http://schemas.microsoft.com/office/drawing/2014/main" id="{00000000-0008-0000-0700-00008D000000}"/>
                </a:ext>
              </a:extLst>
            </xdr:cNvPr>
            <xdr:cNvSpPr txBox="1"/>
          </xdr:nvSpPr>
          <xdr:spPr>
            <a:xfrm>
              <a:off x="11187113" y="2933700"/>
              <a:ext cx="1010405" cy="34278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noAutofit/>
            </a:bodyPr>
            <a:lstStyle/>
            <a:p>
              <a:pPr algn="ctr"/>
              <a:r>
                <a:rPr lang="pt-BR" sz="1600" b="1" baseline="0">
                  <a:solidFill>
                    <a:srgbClr val="FF482F"/>
                  </a:solidFill>
                </a:rPr>
                <a:t>DICA</a:t>
              </a:r>
              <a:endParaRPr lang="pt-BR" sz="1600" b="1">
                <a:solidFill>
                  <a:srgbClr val="FF482F"/>
                </a:solidFill>
              </a:endParaRPr>
            </a:p>
          </xdr:txBody>
        </xdr:sp>
        <xdr:cxnSp macro="">
          <xdr:nvCxnSpPr>
            <xdr:cNvPr id="142" name="Conector reto 141">
              <a:extLst>
                <a:ext uri="{FF2B5EF4-FFF2-40B4-BE49-F238E27FC236}">
                  <a16:creationId xmlns:a16="http://schemas.microsoft.com/office/drawing/2014/main" id="{00000000-0008-0000-0700-00008E000000}"/>
                </a:ext>
              </a:extLst>
            </xdr:cNvPr>
            <xdr:cNvCxnSpPr/>
          </xdr:nvCxnSpPr>
          <xdr:spPr>
            <a:xfrm>
              <a:off x="11125578" y="3238500"/>
              <a:ext cx="1133475" cy="0"/>
            </a:xfrm>
            <a:prstGeom prst="line">
              <a:avLst/>
            </a:prstGeom>
            <a:ln>
              <a:solidFill>
                <a:srgbClr val="FF8989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143" name="CaixaDeTexto 142">
              <a:extLst>
                <a:ext uri="{FF2B5EF4-FFF2-40B4-BE49-F238E27FC236}">
                  <a16:creationId xmlns:a16="http://schemas.microsoft.com/office/drawing/2014/main" id="{00000000-0008-0000-0700-00008F000000}"/>
                </a:ext>
              </a:extLst>
            </xdr:cNvPr>
            <xdr:cNvSpPr txBox="1"/>
          </xdr:nvSpPr>
          <xdr:spPr>
            <a:xfrm>
              <a:off x="11210925" y="3286125"/>
              <a:ext cx="1285875" cy="6090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1100" b="1">
                  <a:solidFill>
                    <a:schemeClr val="bg1">
                      <a:lumMod val="50000"/>
                    </a:schemeClr>
                  </a:solidFill>
                </a:rPr>
                <a:t>CONCENTRE-SE</a:t>
              </a:r>
              <a:r>
                <a:rPr lang="pt-BR" sz="1100" b="1" baseline="0">
                  <a:solidFill>
                    <a:schemeClr val="bg1">
                      <a:lumMod val="50000"/>
                    </a:schemeClr>
                  </a:solidFill>
                </a:rPr>
                <a:t> NAS </a:t>
              </a:r>
              <a:r>
                <a:rPr lang="pt-BR" sz="1100" b="1" u="sng" baseline="0">
                  <a:solidFill>
                    <a:schemeClr val="bg1">
                      <a:lumMod val="50000"/>
                    </a:schemeClr>
                  </a:solidFill>
                </a:rPr>
                <a:t>GRANDES</a:t>
              </a:r>
              <a:r>
                <a:rPr lang="pt-BR" sz="1100" b="1" baseline="0">
                  <a:solidFill>
                    <a:schemeClr val="bg1">
                      <a:lumMod val="50000"/>
                    </a:schemeClr>
                  </a:solidFill>
                </a:rPr>
                <a:t> DESPESAS!</a:t>
              </a:r>
              <a:endParaRPr lang="pt-BR" sz="1100" b="1">
                <a:solidFill>
                  <a:schemeClr val="bg1">
                    <a:lumMod val="50000"/>
                  </a:schemeClr>
                </a:solidFill>
              </a:endParaRPr>
            </a:p>
          </xdr:txBody>
        </xdr:sp>
      </xdr:grpSp>
      <xdr:grpSp>
        <xdr:nvGrpSpPr>
          <xdr:cNvPr id="169" name="Agrupar 168">
            <a:extLst>
              <a:ext uri="{FF2B5EF4-FFF2-40B4-BE49-F238E27FC236}">
                <a16:creationId xmlns:a16="http://schemas.microsoft.com/office/drawing/2014/main" id="{00000000-0008-0000-0700-0000A9000000}"/>
              </a:ext>
            </a:extLst>
          </xdr:cNvPr>
          <xdr:cNvGrpSpPr/>
        </xdr:nvGrpSpPr>
        <xdr:grpSpPr>
          <a:xfrm>
            <a:off x="9525" y="4143374"/>
            <a:ext cx="12306674" cy="1981801"/>
            <a:chOff x="9525" y="4143374"/>
            <a:chExt cx="12306674" cy="1981801"/>
          </a:xfrm>
        </xdr:grpSpPr>
        <xdr:sp macro="" textlink="">
          <xdr:nvSpPr>
            <xdr:cNvPr id="101" name="Retângulo 100">
              <a:extLst>
                <a:ext uri="{FF2B5EF4-FFF2-40B4-BE49-F238E27FC236}">
                  <a16:creationId xmlns:a16="http://schemas.microsoft.com/office/drawing/2014/main" id="{00000000-0008-0000-0700-000065000000}"/>
                </a:ext>
              </a:extLst>
            </xdr:cNvPr>
            <xdr:cNvSpPr/>
          </xdr:nvSpPr>
          <xdr:spPr>
            <a:xfrm>
              <a:off x="76199" y="4143374"/>
              <a:ext cx="12240000" cy="1933200"/>
            </a:xfrm>
            <a:prstGeom prst="rect">
              <a:avLst/>
            </a:prstGeom>
            <a:solidFill>
              <a:schemeClr val="bg1"/>
            </a:solidFill>
            <a:ln>
              <a:noFill/>
            </a:ln>
            <a:effectLst>
              <a:outerShdw blurRad="50800" dist="38100" dir="2700000" algn="tl" rotWithShape="0">
                <a:prstClr val="black">
                  <a:alpha val="1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>
                <a:solidFill>
                  <a:srgbClr val="FF9797"/>
                </a:solidFill>
              </a:endParaRPr>
            </a:p>
          </xdr:txBody>
        </xdr:sp>
        <xdr:grpSp>
          <xdr:nvGrpSpPr>
            <xdr:cNvPr id="168" name="Agrupar 167">
              <a:extLst>
                <a:ext uri="{FF2B5EF4-FFF2-40B4-BE49-F238E27FC236}">
                  <a16:creationId xmlns:a16="http://schemas.microsoft.com/office/drawing/2014/main" id="{00000000-0008-0000-0700-0000A8000000}"/>
                </a:ext>
              </a:extLst>
            </xdr:cNvPr>
            <xdr:cNvGrpSpPr/>
          </xdr:nvGrpSpPr>
          <xdr:grpSpPr>
            <a:xfrm>
              <a:off x="9525" y="4162426"/>
              <a:ext cx="12298983" cy="1962749"/>
              <a:chOff x="9525" y="4162426"/>
              <a:chExt cx="12298983" cy="1962749"/>
            </a:xfrm>
          </xdr:grpSpPr>
          <xdr:graphicFrame macro="">
            <xdr:nvGraphicFramePr>
              <xdr:cNvPr id="15" name="Gráfico 14">
                <a:extLst>
                  <a:ext uri="{FF2B5EF4-FFF2-40B4-BE49-F238E27FC236}">
                    <a16:creationId xmlns:a16="http://schemas.microsoft.com/office/drawing/2014/main" id="{00000000-0008-0000-0700-00000F000000}"/>
                  </a:ext>
                </a:extLst>
              </xdr:cNvPr>
              <xdr:cNvGraphicFramePr>
                <a:graphicFrameLocks/>
              </xdr:cNvGraphicFramePr>
            </xdr:nvGraphicFramePr>
            <xdr:xfrm>
              <a:off x="9525" y="4162426"/>
              <a:ext cx="10020300" cy="1695450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17"/>
              </a:graphicData>
            </a:graphic>
          </xdr:graphicFrame>
          <xdr:sp macro="" textlink="SUPORTE!Q77">
            <xdr:nvSpPr>
              <xdr:cNvPr id="28" name="CaixaDeTexto 27">
                <a:extLst>
                  <a:ext uri="{FF2B5EF4-FFF2-40B4-BE49-F238E27FC236}">
                    <a16:creationId xmlns:a16="http://schemas.microsoft.com/office/drawing/2014/main" id="{00000000-0008-0000-0700-00001C000000}"/>
                  </a:ext>
                </a:extLst>
              </xdr:cNvPr>
              <xdr:cNvSpPr txBox="1"/>
            </xdr:nvSpPr>
            <xdr:spPr>
              <a:xfrm>
                <a:off x="11814590" y="5567362"/>
                <a:ext cx="493918" cy="217560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rtlCol="0" anchor="t">
                <a:spAutoFit/>
              </a:bodyPr>
              <a:lstStyle/>
              <a:p>
                <a:pPr marL="0" indent="0" algn="r"/>
                <a:fld id="{18F7FF53-5361-48D3-BAF1-B684B1029FB7}" type="TxLink">
                  <a:rPr lang="en-US" sz="800" b="1" i="0" u="none" strike="noStrike">
                    <a:solidFill>
                      <a:schemeClr val="bg1">
                        <a:lumMod val="65000"/>
                      </a:schemeClr>
                    </a:solidFill>
                    <a:latin typeface="Calibri"/>
                    <a:ea typeface="+mn-ea"/>
                    <a:cs typeface="Calibri"/>
                  </a:rPr>
                  <a:pPr marL="0" indent="0" algn="r"/>
                  <a:t>0,0%</a:t>
                </a:fld>
                <a:endParaRPr lang="pt-BR" sz="800" b="1" i="0" u="none" strike="noStrike">
                  <a:solidFill>
                    <a:schemeClr val="bg1">
                      <a:lumMod val="65000"/>
                    </a:schemeClr>
                  </a:solidFill>
                  <a:latin typeface="Calibri"/>
                  <a:ea typeface="+mn-ea"/>
                  <a:cs typeface="Calibri"/>
                </a:endParaRPr>
              </a:p>
            </xdr:txBody>
          </xdr:sp>
          <xdr:sp macro="" textlink="">
            <xdr:nvSpPr>
              <xdr:cNvPr id="102" name="CaixaDeTexto 101">
                <a:extLst>
                  <a:ext uri="{FF2B5EF4-FFF2-40B4-BE49-F238E27FC236}">
                    <a16:creationId xmlns:a16="http://schemas.microsoft.com/office/drawing/2014/main" id="{00000000-0008-0000-0700-000066000000}"/>
                  </a:ext>
                </a:extLst>
              </xdr:cNvPr>
              <xdr:cNvSpPr txBox="1"/>
            </xdr:nvSpPr>
            <xdr:spPr>
              <a:xfrm>
                <a:off x="10010775" y="4171950"/>
                <a:ext cx="2209451" cy="311496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rtlCol="0" anchor="t">
                <a:spAutoFit/>
              </a:bodyPr>
              <a:lstStyle/>
              <a:p>
                <a:r>
                  <a:rPr lang="pt-BR" sz="1400" b="1">
                    <a:solidFill>
                      <a:schemeClr val="bg1">
                        <a:lumMod val="50000"/>
                      </a:schemeClr>
                    </a:solidFill>
                  </a:rPr>
                  <a:t>ESCOLHA UMA </a:t>
                </a:r>
                <a:r>
                  <a:rPr lang="pt-BR" sz="1400" b="1">
                    <a:solidFill>
                      <a:srgbClr val="FF2F2F"/>
                    </a:solidFill>
                  </a:rPr>
                  <a:t>CATEGORIA</a:t>
                </a:r>
              </a:p>
            </xdr:txBody>
          </xdr:sp>
          <mc:AlternateContent xmlns:mc="http://schemas.openxmlformats.org/markup-compatibility/2006">
            <mc:Choice xmlns:a14="http://schemas.microsoft.com/office/drawing/2010/main" Requires="a14">
              <xdr:sp macro="" textlink="">
                <xdr:nvSpPr>
                  <xdr:cNvPr id="19458" name="Drop Down 2" hidden="1">
                    <a:extLst>
                      <a:ext uri="{63B3BB69-23CF-44E3-9099-C40C66FF867C}">
                        <a14:compatExt spid="_x0000_s19458"/>
                      </a:ext>
                      <a:ext uri="{FF2B5EF4-FFF2-40B4-BE49-F238E27FC236}">
                        <a16:creationId xmlns:a16="http://schemas.microsoft.com/office/drawing/2014/main" id="{00000000-0008-0000-0700-0000024C0000}"/>
                      </a:ext>
                    </a:extLst>
                  </xdr:cNvPr>
                  <xdr:cNvSpPr/>
                </xdr:nvSpPr>
                <xdr:spPr bwMode="auto">
                  <a:xfrm>
                    <a:off x="10429875" y="4486275"/>
                    <a:ext cx="1409700" cy="285750"/>
                  </a:xfrm>
                  <a:prstGeom prst="rect">
                    <a:avLst/>
                  </a:prstGeom>
                  <a:noFill/>
                  <a:ln>
                    <a:noFill/>
                  </a:ln>
                  <a:extLst>
                    <a:ext uri="{91240B29-F687-4F45-9708-019B960494DF}">
                      <a14:hiddenLine w="9525">
                        <a:noFill/>
                        <a:miter lim="800000"/>
                        <a:headEnd/>
                        <a:tailEnd/>
                      </a14:hiddenLine>
                    </a:ext>
                  </a:extLst>
                </xdr:spPr>
              </xdr:sp>
            </mc:Choice>
            <mc:Fallback/>
          </mc:AlternateContent>
          <xdr:sp macro="" textlink="DESPESAS!P106">
            <xdr:nvSpPr>
              <xdr:cNvPr id="106" name="CaixaDeTexto 105">
                <a:extLst>
                  <a:ext uri="{FF2B5EF4-FFF2-40B4-BE49-F238E27FC236}">
                    <a16:creationId xmlns:a16="http://schemas.microsoft.com/office/drawing/2014/main" id="{00000000-0008-0000-0700-00006A000000}"/>
                  </a:ext>
                </a:extLst>
              </xdr:cNvPr>
              <xdr:cNvSpPr txBox="1"/>
            </xdr:nvSpPr>
            <xdr:spPr>
              <a:xfrm>
                <a:off x="9906000" y="4895850"/>
                <a:ext cx="2005494" cy="468013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square" rtlCol="0" anchor="t">
                <a:noAutofit/>
              </a:bodyPr>
              <a:lstStyle/>
              <a:p>
                <a:pPr marL="0" indent="0" algn="r"/>
                <a:fld id="{8EC7429B-50A9-46BF-9FAD-F9620DF9ACE5}" type="TxLink">
                  <a:rPr lang="en-US" sz="2000" b="1" i="0" u="none" strike="noStrike">
                    <a:solidFill>
                      <a:schemeClr val="bg1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rPr>
                  <a:pPr marL="0" indent="0" algn="r"/>
                  <a:t> R$2.200,00 </a:t>
                </a:fld>
                <a:endParaRPr lang="pt-BR" sz="2000" b="1" i="0" u="none" strike="noStrike">
                  <a:solidFill>
                    <a:schemeClr val="bg1">
                      <a:lumMod val="50000"/>
                    </a:schemeClr>
                  </a:solidFill>
                  <a:latin typeface="+mn-lt"/>
                  <a:ea typeface="+mn-ea"/>
                  <a:cs typeface="+mn-cs"/>
                </a:endParaRPr>
              </a:p>
            </xdr:txBody>
          </xdr:sp>
          <xdr:sp macro="" textlink="">
            <xdr:nvSpPr>
              <xdr:cNvPr id="108" name="CaixaDeTexto 107">
                <a:extLst>
                  <a:ext uri="{FF2B5EF4-FFF2-40B4-BE49-F238E27FC236}">
                    <a16:creationId xmlns:a16="http://schemas.microsoft.com/office/drawing/2014/main" id="{00000000-0008-0000-0700-00006C000000}"/>
                  </a:ext>
                </a:extLst>
              </xdr:cNvPr>
              <xdr:cNvSpPr txBox="1"/>
            </xdr:nvSpPr>
            <xdr:spPr>
              <a:xfrm>
                <a:off x="10532385" y="5172075"/>
                <a:ext cx="1349985" cy="264560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rtlCol="0" anchor="t">
                <a:noAutofit/>
              </a:bodyPr>
              <a:lstStyle/>
              <a:p>
                <a:pPr algn="r"/>
                <a:r>
                  <a:rPr lang="pt-BR" sz="1000" b="1">
                    <a:solidFill>
                      <a:schemeClr val="bg1">
                        <a:lumMod val="75000"/>
                      </a:schemeClr>
                    </a:solidFill>
                  </a:rPr>
                  <a:t>TOTAL CATEGORIAS</a:t>
                </a:r>
              </a:p>
            </xdr:txBody>
          </xdr:sp>
          <xdr:grpSp>
            <xdr:nvGrpSpPr>
              <xdr:cNvPr id="150" name="Agrupar 149">
                <a:extLst>
                  <a:ext uri="{FF2B5EF4-FFF2-40B4-BE49-F238E27FC236}">
                    <a16:creationId xmlns:a16="http://schemas.microsoft.com/office/drawing/2014/main" id="{00000000-0008-0000-0700-000096000000}"/>
                  </a:ext>
                </a:extLst>
              </xdr:cNvPr>
              <xdr:cNvGrpSpPr/>
            </xdr:nvGrpSpPr>
            <xdr:grpSpPr>
              <a:xfrm>
                <a:off x="8305800" y="5876324"/>
                <a:ext cx="1790700" cy="248851"/>
                <a:chOff x="10506075" y="5047649"/>
                <a:chExt cx="1790700" cy="248851"/>
              </a:xfrm>
            </xdr:grpSpPr>
            <xdr:cxnSp macro="">
              <xdr:nvCxnSpPr>
                <xdr:cNvPr id="151" name="Conector reto 150">
                  <a:extLst>
                    <a:ext uri="{FF2B5EF4-FFF2-40B4-BE49-F238E27FC236}">
                      <a16:creationId xmlns:a16="http://schemas.microsoft.com/office/drawing/2014/main" id="{00000000-0008-0000-0700-000097000000}"/>
                    </a:ext>
                  </a:extLst>
                </xdr:cNvPr>
                <xdr:cNvCxnSpPr/>
              </xdr:nvCxnSpPr>
              <xdr:spPr>
                <a:xfrm>
                  <a:off x="10506075" y="5172074"/>
                  <a:ext cx="266700" cy="0"/>
                </a:xfrm>
                <a:prstGeom prst="line">
                  <a:avLst/>
                </a:prstGeom>
                <a:ln w="28575">
                  <a:solidFill>
                    <a:schemeClr val="bg1">
                      <a:lumMod val="50000"/>
                    </a:schemeClr>
                  </a:solidFill>
                  <a:prstDash val="sysDot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sp macro="" textlink="">
              <xdr:nvSpPr>
                <xdr:cNvPr id="152" name="CaixaDeTexto 151">
                  <a:extLst>
                    <a:ext uri="{FF2B5EF4-FFF2-40B4-BE49-F238E27FC236}">
                      <a16:creationId xmlns:a16="http://schemas.microsoft.com/office/drawing/2014/main" id="{00000000-0008-0000-0700-000098000000}"/>
                    </a:ext>
                  </a:extLst>
                </xdr:cNvPr>
                <xdr:cNvSpPr txBox="1"/>
              </xdr:nvSpPr>
              <xdr:spPr>
                <a:xfrm>
                  <a:off x="10753725" y="5047649"/>
                  <a:ext cx="1543050" cy="248851"/>
                </a:xfrm>
                <a:prstGeom prst="rect">
                  <a:avLst/>
                </a:prstGeom>
                <a:noFill/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ctr">
                  <a:spAutoFit/>
                </a:bodyPr>
                <a:lstStyle/>
                <a:p>
                  <a:pPr algn="l"/>
                  <a:r>
                    <a:rPr lang="pt-BR" sz="1000" b="1">
                      <a:solidFill>
                        <a:schemeClr val="bg1">
                          <a:lumMod val="65000"/>
                        </a:schemeClr>
                      </a:solidFill>
                    </a:rPr>
                    <a:t>CATEGORIA ESCOLHIDA</a:t>
                  </a:r>
                </a:p>
              </xdr:txBody>
            </xdr:sp>
          </xdr:grpSp>
          <xdr:grpSp>
            <xdr:nvGrpSpPr>
              <xdr:cNvPr id="153" name="Agrupar 152">
                <a:extLst>
                  <a:ext uri="{FF2B5EF4-FFF2-40B4-BE49-F238E27FC236}">
                    <a16:creationId xmlns:a16="http://schemas.microsoft.com/office/drawing/2014/main" id="{00000000-0008-0000-0700-000099000000}"/>
                  </a:ext>
                </a:extLst>
              </xdr:cNvPr>
              <xdr:cNvGrpSpPr/>
            </xdr:nvGrpSpPr>
            <xdr:grpSpPr>
              <a:xfrm>
                <a:off x="6515100" y="5876324"/>
                <a:ext cx="1685925" cy="248851"/>
                <a:chOff x="10506075" y="5047649"/>
                <a:chExt cx="1685925" cy="248851"/>
              </a:xfrm>
            </xdr:grpSpPr>
            <xdr:cxnSp macro="">
              <xdr:nvCxnSpPr>
                <xdr:cNvPr id="154" name="Conector reto 153">
                  <a:extLst>
                    <a:ext uri="{FF2B5EF4-FFF2-40B4-BE49-F238E27FC236}">
                      <a16:creationId xmlns:a16="http://schemas.microsoft.com/office/drawing/2014/main" id="{00000000-0008-0000-0700-00009A000000}"/>
                    </a:ext>
                  </a:extLst>
                </xdr:cNvPr>
                <xdr:cNvCxnSpPr/>
              </xdr:nvCxnSpPr>
              <xdr:spPr>
                <a:xfrm>
                  <a:off x="10506075" y="5172074"/>
                  <a:ext cx="266700" cy="0"/>
                </a:xfrm>
                <a:prstGeom prst="line">
                  <a:avLst/>
                </a:prstGeom>
                <a:ln w="28575">
                  <a:solidFill>
                    <a:srgbClr val="FF2F2F"/>
                  </a:solidFill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sp macro="" textlink="">
              <xdr:nvSpPr>
                <xdr:cNvPr id="155" name="CaixaDeTexto 154">
                  <a:extLst>
                    <a:ext uri="{FF2B5EF4-FFF2-40B4-BE49-F238E27FC236}">
                      <a16:creationId xmlns:a16="http://schemas.microsoft.com/office/drawing/2014/main" id="{00000000-0008-0000-0700-00009B000000}"/>
                    </a:ext>
                  </a:extLst>
                </xdr:cNvPr>
                <xdr:cNvSpPr txBox="1"/>
              </xdr:nvSpPr>
              <xdr:spPr>
                <a:xfrm>
                  <a:off x="10753725" y="5047649"/>
                  <a:ext cx="1438275" cy="248851"/>
                </a:xfrm>
                <a:prstGeom prst="rect">
                  <a:avLst/>
                </a:prstGeom>
                <a:noFill/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ctr">
                  <a:spAutoFit/>
                </a:bodyPr>
                <a:lstStyle/>
                <a:p>
                  <a:pPr algn="l"/>
                  <a:r>
                    <a:rPr lang="pt-BR" sz="1000" b="1">
                      <a:solidFill>
                        <a:schemeClr val="bg1">
                          <a:lumMod val="65000"/>
                        </a:schemeClr>
                      </a:solidFill>
                    </a:rPr>
                    <a:t>TOTAL CATEGORIAS</a:t>
                  </a:r>
                </a:p>
              </xdr:txBody>
            </xdr:sp>
          </xdr:grpSp>
          <xdr:sp macro="" textlink="SUPORTE!P77">
            <xdr:nvSpPr>
              <xdr:cNvPr id="156" name="CaixaDeTexto 155">
                <a:extLst>
                  <a:ext uri="{FF2B5EF4-FFF2-40B4-BE49-F238E27FC236}">
                    <a16:creationId xmlns:a16="http://schemas.microsoft.com/office/drawing/2014/main" id="{00000000-0008-0000-0700-00009C000000}"/>
                  </a:ext>
                </a:extLst>
              </xdr:cNvPr>
              <xdr:cNvSpPr txBox="1"/>
            </xdr:nvSpPr>
            <xdr:spPr>
              <a:xfrm>
                <a:off x="9906000" y="5467350"/>
                <a:ext cx="2005494" cy="468013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square" rtlCol="0" anchor="t">
                <a:noAutofit/>
              </a:bodyPr>
              <a:lstStyle/>
              <a:p>
                <a:pPr marL="0" indent="0" algn="r"/>
                <a:fld id="{C115B37B-24C6-475A-AC5F-897C30B8A9F2}" type="TxLink">
                  <a:rPr lang="en-US" sz="2000" b="1" i="0" u="none" strike="noStrike">
                    <a:solidFill>
                      <a:schemeClr val="bg1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rPr>
                  <a:pPr marL="0" indent="0" algn="r"/>
                  <a:t> R$-   </a:t>
                </a:fld>
                <a:endParaRPr lang="pt-BR" sz="2000" b="1" i="0" u="none" strike="noStrike">
                  <a:solidFill>
                    <a:schemeClr val="bg1">
                      <a:lumMod val="50000"/>
                    </a:schemeClr>
                  </a:solidFill>
                  <a:latin typeface="+mn-lt"/>
                  <a:ea typeface="+mn-ea"/>
                  <a:cs typeface="+mn-cs"/>
                </a:endParaRPr>
              </a:p>
            </xdr:txBody>
          </xdr:sp>
          <xdr:sp macro="" textlink="">
            <xdr:nvSpPr>
              <xdr:cNvPr id="157" name="CaixaDeTexto 156">
                <a:extLst>
                  <a:ext uri="{FF2B5EF4-FFF2-40B4-BE49-F238E27FC236}">
                    <a16:creationId xmlns:a16="http://schemas.microsoft.com/office/drawing/2014/main" id="{00000000-0008-0000-0700-00009D000000}"/>
                  </a:ext>
                </a:extLst>
              </xdr:cNvPr>
              <xdr:cNvSpPr txBox="1"/>
            </xdr:nvSpPr>
            <xdr:spPr>
              <a:xfrm>
                <a:off x="10182225" y="5743575"/>
                <a:ext cx="1700145" cy="264560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rtlCol="0" anchor="t">
                <a:noAutofit/>
              </a:bodyPr>
              <a:lstStyle/>
              <a:p>
                <a:pPr algn="r"/>
                <a:r>
                  <a:rPr lang="pt-BR" sz="1000" b="1">
                    <a:solidFill>
                      <a:schemeClr val="bg1">
                        <a:lumMod val="75000"/>
                      </a:schemeClr>
                    </a:solidFill>
                  </a:rPr>
                  <a:t>ACUMULADO</a:t>
                </a:r>
                <a:r>
                  <a:rPr lang="pt-BR" sz="1000" b="1" baseline="0">
                    <a:solidFill>
                      <a:schemeClr val="bg1">
                        <a:lumMod val="75000"/>
                      </a:schemeClr>
                    </a:solidFill>
                  </a:rPr>
                  <a:t> CATEGORIA</a:t>
                </a:r>
                <a:endParaRPr lang="pt-BR" sz="1000" b="1">
                  <a:solidFill>
                    <a:schemeClr val="bg1">
                      <a:lumMod val="75000"/>
                    </a:schemeClr>
                  </a:solidFill>
                </a:endParaRPr>
              </a:p>
            </xdr:txBody>
          </xdr:sp>
        </xdr:grpSp>
      </xdr:grpSp>
      <xdr:grpSp>
        <xdr:nvGrpSpPr>
          <xdr:cNvPr id="171" name="Agrupar 170">
            <a:extLst>
              <a:ext uri="{FF2B5EF4-FFF2-40B4-BE49-F238E27FC236}">
                <a16:creationId xmlns:a16="http://schemas.microsoft.com/office/drawing/2014/main" id="{00000000-0008-0000-0700-0000AB000000}"/>
              </a:ext>
            </a:extLst>
          </xdr:cNvPr>
          <xdr:cNvGrpSpPr/>
        </xdr:nvGrpSpPr>
        <xdr:grpSpPr>
          <a:xfrm>
            <a:off x="76199" y="676275"/>
            <a:ext cx="10420351" cy="3257550"/>
            <a:chOff x="76199" y="676275"/>
            <a:chExt cx="10420351" cy="3257550"/>
          </a:xfrm>
        </xdr:grpSpPr>
        <xdr:sp macro="" textlink="">
          <xdr:nvSpPr>
            <xdr:cNvPr id="12" name="Retângulo 11">
              <a:extLst>
                <a:ext uri="{FF2B5EF4-FFF2-40B4-BE49-F238E27FC236}">
                  <a16:creationId xmlns:a16="http://schemas.microsoft.com/office/drawing/2014/main" id="{00000000-0008-0000-0700-00000C000000}"/>
                </a:ext>
              </a:extLst>
            </xdr:cNvPr>
            <xdr:cNvSpPr/>
          </xdr:nvSpPr>
          <xdr:spPr>
            <a:xfrm>
              <a:off x="76199" y="676275"/>
              <a:ext cx="10420351" cy="3257550"/>
            </a:xfrm>
            <a:prstGeom prst="rect">
              <a:avLst/>
            </a:prstGeom>
            <a:solidFill>
              <a:schemeClr val="bg1"/>
            </a:solidFill>
            <a:ln>
              <a:noFill/>
            </a:ln>
            <a:effectLst>
              <a:outerShdw blurRad="50800" dist="38100" dir="2700000" algn="tl" rotWithShape="0">
                <a:prstClr val="black">
                  <a:alpha val="1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>
                <a:solidFill>
                  <a:srgbClr val="FF9797"/>
                </a:solidFill>
              </a:endParaRPr>
            </a:p>
          </xdr:txBody>
        </xdr:sp>
        <xdr:sp macro="" textlink="">
          <xdr:nvSpPr>
            <xdr:cNvPr id="13" name="CaixaDeTexto 12">
              <a:extLst>
                <a:ext uri="{FF2B5EF4-FFF2-40B4-BE49-F238E27FC236}">
                  <a16:creationId xmlns:a16="http://schemas.microsoft.com/office/drawing/2014/main" id="{00000000-0008-0000-0700-00000D000000}"/>
                </a:ext>
              </a:extLst>
            </xdr:cNvPr>
            <xdr:cNvSpPr txBox="1"/>
          </xdr:nvSpPr>
          <xdr:spPr>
            <a:xfrm>
              <a:off x="114300" y="771525"/>
              <a:ext cx="2870914" cy="34278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lang="pt-BR" sz="1600" b="1">
                  <a:solidFill>
                    <a:schemeClr val="bg1">
                      <a:lumMod val="50000"/>
                    </a:schemeClr>
                  </a:solidFill>
                </a:rPr>
                <a:t>TOP 10 MAIORES</a:t>
              </a:r>
              <a:r>
                <a:rPr lang="pt-BR" sz="1600" b="1" baseline="0">
                  <a:solidFill>
                    <a:schemeClr val="bg1">
                      <a:lumMod val="50000"/>
                    </a:schemeClr>
                  </a:solidFill>
                </a:rPr>
                <a:t> </a:t>
              </a:r>
              <a:r>
                <a:rPr lang="pt-BR" sz="1600" b="1" baseline="0">
                  <a:solidFill>
                    <a:srgbClr val="FF2F2F"/>
                  </a:solidFill>
                </a:rPr>
                <a:t>DESPESAS</a:t>
              </a:r>
              <a:r>
                <a:rPr lang="pt-BR" sz="1600" b="1" baseline="0">
                  <a:solidFill>
                    <a:schemeClr val="bg1">
                      <a:lumMod val="50000"/>
                    </a:schemeClr>
                  </a:solidFill>
                </a:rPr>
                <a:t> EM</a:t>
              </a:r>
              <a:endParaRPr lang="pt-BR" sz="1600" b="1">
                <a:solidFill>
                  <a:schemeClr val="bg1">
                    <a:lumMod val="50000"/>
                  </a:schemeClr>
                </a:solidFill>
              </a:endParaRPr>
            </a:p>
          </xdr:txBody>
        </xdr:sp>
        <xdr:cxnSp macro="">
          <xdr:nvCxnSpPr>
            <xdr:cNvPr id="14" name="Conector reto 13">
              <a:extLst>
                <a:ext uri="{FF2B5EF4-FFF2-40B4-BE49-F238E27FC236}">
                  <a16:creationId xmlns:a16="http://schemas.microsoft.com/office/drawing/2014/main" id="{00000000-0008-0000-0700-00000E000000}"/>
                </a:ext>
              </a:extLst>
            </xdr:cNvPr>
            <xdr:cNvCxnSpPr/>
          </xdr:nvCxnSpPr>
          <xdr:spPr>
            <a:xfrm>
              <a:off x="114300" y="1095375"/>
              <a:ext cx="4714875" cy="0"/>
            </a:xfrm>
            <a:prstGeom prst="line">
              <a:avLst/>
            </a:prstGeom>
            <a:ln>
              <a:solidFill>
                <a:srgbClr val="FFB7B7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SUPORTE!F73">
          <xdr:nvSpPr>
            <xdr:cNvPr id="94" name="CaixaDeTexto 93">
              <a:extLst>
                <a:ext uri="{FF2B5EF4-FFF2-40B4-BE49-F238E27FC236}">
                  <a16:creationId xmlns:a16="http://schemas.microsoft.com/office/drawing/2014/main" id="{00000000-0008-0000-0700-00005E000000}"/>
                </a:ext>
              </a:extLst>
            </xdr:cNvPr>
            <xdr:cNvSpPr txBox="1"/>
          </xdr:nvSpPr>
          <xdr:spPr>
            <a:xfrm>
              <a:off x="3571875" y="838200"/>
              <a:ext cx="1429815" cy="28020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pPr marL="0" indent="0"/>
              <a:fld id="{9946E0DE-734F-47D4-B4CA-206FC3EE7639}" type="TxLink">
                <a:rPr lang="en-US" sz="1200" b="1">
                  <a:solidFill>
                    <a:schemeClr val="bg1">
                      <a:lumMod val="50000"/>
                    </a:schemeClr>
                  </a:solidFill>
                  <a:latin typeface="+mn-lt"/>
                  <a:ea typeface="+mn-ea"/>
                  <a:cs typeface="+mn-cs"/>
                </a:rPr>
                <a:pPr marL="0" indent="0"/>
                <a:t>0%</a:t>
              </a:fld>
              <a:endParaRPr lang="pt-BR" sz="1200" b="1">
                <a:solidFill>
                  <a:schemeClr val="bg1">
                    <a:lumMod val="50000"/>
                  </a:schemeClr>
                </a:solidFill>
                <a:latin typeface="+mn-lt"/>
                <a:ea typeface="+mn-ea"/>
                <a:cs typeface="+mn-cs"/>
              </a:endParaRPr>
            </a:p>
          </xdr:txBody>
        </xdr:sp>
        <xdr:sp macro="" textlink="SUPORTE!C3">
          <xdr:nvSpPr>
            <xdr:cNvPr id="100" name="CaixaDeTexto 99">
              <a:extLst>
                <a:ext uri="{FF2B5EF4-FFF2-40B4-BE49-F238E27FC236}">
                  <a16:creationId xmlns:a16="http://schemas.microsoft.com/office/drawing/2014/main" id="{00000000-0008-0000-0700-000064000000}"/>
                </a:ext>
              </a:extLst>
            </xdr:cNvPr>
            <xdr:cNvSpPr txBox="1"/>
          </xdr:nvSpPr>
          <xdr:spPr>
            <a:xfrm>
              <a:off x="2819400" y="771525"/>
              <a:ext cx="600677" cy="34278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noAutofit/>
            </a:bodyPr>
            <a:lstStyle/>
            <a:p>
              <a:pPr marL="0" indent="0"/>
              <a:fld id="{BD95CE4C-7F3A-472E-B5CD-02510DECF2D5}" type="TxLink">
                <a:rPr lang="en-US" sz="1600" b="1" i="0" u="none" strike="noStrike">
                  <a:solidFill>
                    <a:schemeClr val="tx1"/>
                  </a:solidFill>
                  <a:latin typeface="Calibri"/>
                  <a:ea typeface="+mn-ea"/>
                  <a:cs typeface="Calibri"/>
                </a:rPr>
                <a:pPr marL="0" indent="0"/>
                <a:t>2024</a:t>
              </a:fld>
              <a:endParaRPr lang="pt-BR" sz="1600" b="1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</xdr:txBody>
        </xdr:sp>
        <xdr:grpSp>
          <xdr:nvGrpSpPr>
            <xdr:cNvPr id="165" name="Agrupar 164">
              <a:extLst>
                <a:ext uri="{FF2B5EF4-FFF2-40B4-BE49-F238E27FC236}">
                  <a16:creationId xmlns:a16="http://schemas.microsoft.com/office/drawing/2014/main" id="{00000000-0008-0000-0700-0000A5000000}"/>
                </a:ext>
              </a:extLst>
            </xdr:cNvPr>
            <xdr:cNvGrpSpPr/>
          </xdr:nvGrpSpPr>
          <xdr:grpSpPr>
            <a:xfrm>
              <a:off x="133350" y="1190625"/>
              <a:ext cx="4621833" cy="2703858"/>
              <a:chOff x="133350" y="1190625"/>
              <a:chExt cx="4621833" cy="2703858"/>
            </a:xfrm>
          </xdr:grpSpPr>
          <xdr:cxnSp macro="">
            <xdr:nvCxnSpPr>
              <xdr:cNvPr id="85" name="Conector reto 84">
                <a:extLst>
                  <a:ext uri="{FF2B5EF4-FFF2-40B4-BE49-F238E27FC236}">
                    <a16:creationId xmlns:a16="http://schemas.microsoft.com/office/drawing/2014/main" id="{00000000-0008-0000-0700-000055000000}"/>
                  </a:ext>
                </a:extLst>
              </xdr:cNvPr>
              <xdr:cNvCxnSpPr/>
            </xdr:nvCxnSpPr>
            <xdr:spPr>
              <a:xfrm>
                <a:off x="190500" y="2428875"/>
                <a:ext cx="4500000" cy="0"/>
              </a:xfrm>
              <a:prstGeom prst="line">
                <a:avLst/>
              </a:prstGeom>
              <a:ln>
                <a:solidFill>
                  <a:schemeClr val="bg1">
                    <a:lumMod val="75000"/>
                  </a:schemeClr>
                </a:solidFill>
                <a:prstDash val="dash"/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  <xdr:grpSp>
            <xdr:nvGrpSpPr>
              <xdr:cNvPr id="163" name="Agrupar 162">
                <a:extLst>
                  <a:ext uri="{FF2B5EF4-FFF2-40B4-BE49-F238E27FC236}">
                    <a16:creationId xmlns:a16="http://schemas.microsoft.com/office/drawing/2014/main" id="{00000000-0008-0000-0700-0000A3000000}"/>
                  </a:ext>
                </a:extLst>
              </xdr:cNvPr>
              <xdr:cNvGrpSpPr/>
            </xdr:nvGrpSpPr>
            <xdr:grpSpPr>
              <a:xfrm>
                <a:off x="133350" y="1190625"/>
                <a:ext cx="4621833" cy="2703858"/>
                <a:chOff x="133350" y="1190625"/>
                <a:chExt cx="4621833" cy="2703858"/>
              </a:xfrm>
            </xdr:grpSpPr>
            <xdr:cxnSp macro="">
              <xdr:nvCxnSpPr>
                <xdr:cNvPr id="83" name="Conector reto 82">
                  <a:extLst>
                    <a:ext uri="{FF2B5EF4-FFF2-40B4-BE49-F238E27FC236}">
                      <a16:creationId xmlns:a16="http://schemas.microsoft.com/office/drawing/2014/main" id="{00000000-0008-0000-0700-000053000000}"/>
                    </a:ext>
                  </a:extLst>
                </xdr:cNvPr>
                <xdr:cNvCxnSpPr/>
              </xdr:nvCxnSpPr>
              <xdr:spPr>
                <a:xfrm>
                  <a:off x="190500" y="1952625"/>
                  <a:ext cx="4500000" cy="0"/>
                </a:xfrm>
                <a:prstGeom prst="line">
                  <a:avLst/>
                </a:prstGeom>
                <a:ln>
                  <a:solidFill>
                    <a:schemeClr val="bg1">
                      <a:lumMod val="75000"/>
                    </a:schemeClr>
                  </a:solidFill>
                  <a:prstDash val="dash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grpSp>
              <xdr:nvGrpSpPr>
                <xdr:cNvPr id="160" name="Agrupar 159">
                  <a:extLst>
                    <a:ext uri="{FF2B5EF4-FFF2-40B4-BE49-F238E27FC236}">
                      <a16:creationId xmlns:a16="http://schemas.microsoft.com/office/drawing/2014/main" id="{00000000-0008-0000-0700-0000A0000000}"/>
                    </a:ext>
                  </a:extLst>
                </xdr:cNvPr>
                <xdr:cNvGrpSpPr/>
              </xdr:nvGrpSpPr>
              <xdr:grpSpPr>
                <a:xfrm>
                  <a:off x="133350" y="1190625"/>
                  <a:ext cx="4621833" cy="2703858"/>
                  <a:chOff x="133350" y="1190625"/>
                  <a:chExt cx="4621833" cy="2703858"/>
                </a:xfrm>
              </xdr:grpSpPr>
              <xdr:sp macro="" textlink="">
                <xdr:nvSpPr>
                  <xdr:cNvPr id="21" name="CaixaDeTexto 20">
                    <a:extLst>
                      <a:ext uri="{FF2B5EF4-FFF2-40B4-BE49-F238E27FC236}">
                        <a16:creationId xmlns:a16="http://schemas.microsoft.com/office/drawing/2014/main" id="{00000000-0008-0000-0700-000015000000}"/>
                      </a:ext>
                    </a:extLst>
                  </xdr:cNvPr>
                  <xdr:cNvSpPr txBox="1"/>
                </xdr:nvSpPr>
                <xdr:spPr>
                  <a:xfrm>
                    <a:off x="133350" y="1469680"/>
                    <a:ext cx="256160" cy="264560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r>
                      <a:rPr lang="pt-BR" sz="1100" b="1">
                        <a:solidFill>
                          <a:schemeClr val="bg1">
                            <a:lumMod val="75000"/>
                          </a:schemeClr>
                        </a:solidFill>
                      </a:rPr>
                      <a:t>1</a:t>
                    </a:r>
                  </a:p>
                </xdr:txBody>
              </xdr:sp>
              <xdr:sp macro="" textlink="SUPORTE!D63">
                <xdr:nvSpPr>
                  <xdr:cNvPr id="22" name="CaixaDeTexto 21">
                    <a:extLst>
                      <a:ext uri="{FF2B5EF4-FFF2-40B4-BE49-F238E27FC236}">
                        <a16:creationId xmlns:a16="http://schemas.microsoft.com/office/drawing/2014/main" id="{00000000-0008-0000-0700-000016000000}"/>
                      </a:ext>
                    </a:extLst>
                  </xdr:cNvPr>
                  <xdr:cNvSpPr txBox="1"/>
                </xdr:nvSpPr>
                <xdr:spPr>
                  <a:xfrm>
                    <a:off x="409575" y="1455967"/>
                    <a:ext cx="2304000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square" rtlCol="0" anchor="t">
                    <a:spAutoFit/>
                  </a:bodyPr>
                  <a:lstStyle/>
                  <a:p>
                    <a:pPr marL="0" indent="0" algn="l"/>
                    <a:fld id="{0DE31B36-9C67-441E-9E4E-9F10973FCE9F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ALUGUEL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E63">
                <xdr:nvSpPr>
                  <xdr:cNvPr id="23" name="CaixaDeTexto 22">
                    <a:extLst>
                      <a:ext uri="{FF2B5EF4-FFF2-40B4-BE49-F238E27FC236}">
                        <a16:creationId xmlns:a16="http://schemas.microsoft.com/office/drawing/2014/main" id="{00000000-0008-0000-0700-000017000000}"/>
                      </a:ext>
                    </a:extLst>
                  </xdr:cNvPr>
                  <xdr:cNvSpPr txBox="1"/>
                </xdr:nvSpPr>
                <xdr:spPr>
                  <a:xfrm>
                    <a:off x="3124198" y="1455967"/>
                    <a:ext cx="1044000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l"/>
                    <a:fld id="{059815E1-54AD-4F45-A22D-24884103B80B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 R$1.900,00 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">
                <xdr:nvSpPr>
                  <xdr:cNvPr id="24" name="CaixaDeTexto 23">
                    <a:extLst>
                      <a:ext uri="{FF2B5EF4-FFF2-40B4-BE49-F238E27FC236}">
                        <a16:creationId xmlns:a16="http://schemas.microsoft.com/office/drawing/2014/main" id="{00000000-0008-0000-0700-000018000000}"/>
                      </a:ext>
                    </a:extLst>
                  </xdr:cNvPr>
                  <xdr:cNvSpPr txBox="1"/>
                </xdr:nvSpPr>
                <xdr:spPr>
                  <a:xfrm>
                    <a:off x="428625" y="1190625"/>
                    <a:ext cx="752385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algn="l"/>
                    <a:r>
                      <a:rPr lang="en-US" sz="1200" b="1" i="0" u="none" strike="noStrike">
                        <a:solidFill>
                          <a:schemeClr val="bg1">
                            <a:lumMod val="65000"/>
                          </a:schemeClr>
                        </a:solidFill>
                        <a:latin typeface="Calibri"/>
                        <a:cs typeface="Calibri"/>
                      </a:rPr>
                      <a:t>DESPESA</a:t>
                    </a:r>
                  </a:p>
                </xdr:txBody>
              </xdr:sp>
              <xdr:sp macro="" textlink="">
                <xdr:nvSpPr>
                  <xdr:cNvPr id="25" name="CaixaDeTexto 24">
                    <a:extLst>
                      <a:ext uri="{FF2B5EF4-FFF2-40B4-BE49-F238E27FC236}">
                        <a16:creationId xmlns:a16="http://schemas.microsoft.com/office/drawing/2014/main" id="{00000000-0008-0000-0700-000019000000}"/>
                      </a:ext>
                    </a:extLst>
                  </xdr:cNvPr>
                  <xdr:cNvSpPr txBox="1"/>
                </xdr:nvSpPr>
                <xdr:spPr>
                  <a:xfrm>
                    <a:off x="3181350" y="1190625"/>
                    <a:ext cx="624658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algn="l"/>
                    <a:r>
                      <a:rPr lang="en-US" sz="1200" b="1" i="0" u="none" strike="noStrike">
                        <a:solidFill>
                          <a:schemeClr val="bg1">
                            <a:lumMod val="65000"/>
                          </a:schemeClr>
                        </a:solidFill>
                        <a:latin typeface="Calibri"/>
                        <a:cs typeface="Calibri"/>
                      </a:rPr>
                      <a:t>VALOR</a:t>
                    </a:r>
                  </a:p>
                </xdr:txBody>
              </xdr:sp>
              <xdr:sp macro="" textlink="">
                <xdr:nvSpPr>
                  <xdr:cNvPr id="26" name="CaixaDeTexto 25">
                    <a:extLst>
                      <a:ext uri="{FF2B5EF4-FFF2-40B4-BE49-F238E27FC236}">
                        <a16:creationId xmlns:a16="http://schemas.microsoft.com/office/drawing/2014/main" id="{00000000-0008-0000-0700-00001A000000}"/>
                      </a:ext>
                    </a:extLst>
                  </xdr:cNvPr>
                  <xdr:cNvSpPr txBox="1"/>
                </xdr:nvSpPr>
                <xdr:spPr>
                  <a:xfrm>
                    <a:off x="161925" y="1190625"/>
                    <a:ext cx="261290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algn="l"/>
                    <a:r>
                      <a:rPr lang="en-US" sz="1200" b="1" i="0" u="none" strike="noStrike">
                        <a:solidFill>
                          <a:schemeClr val="bg1">
                            <a:lumMod val="65000"/>
                          </a:schemeClr>
                        </a:solidFill>
                        <a:latin typeface="Calibri"/>
                        <a:cs typeface="Calibri"/>
                      </a:rPr>
                      <a:t>#</a:t>
                    </a:r>
                  </a:p>
                </xdr:txBody>
              </xdr:sp>
              <xdr:sp macro="" textlink="">
                <xdr:nvSpPr>
                  <xdr:cNvPr id="27" name="CaixaDeTexto 26">
                    <a:extLst>
                      <a:ext uri="{FF2B5EF4-FFF2-40B4-BE49-F238E27FC236}">
                        <a16:creationId xmlns:a16="http://schemas.microsoft.com/office/drawing/2014/main" id="{00000000-0008-0000-0700-00001B000000}"/>
                      </a:ext>
                    </a:extLst>
                  </xdr:cNvPr>
                  <xdr:cNvSpPr txBox="1"/>
                </xdr:nvSpPr>
                <xdr:spPr>
                  <a:xfrm>
                    <a:off x="4391025" y="1190625"/>
                    <a:ext cx="296876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algn="l"/>
                    <a:r>
                      <a:rPr lang="en-US" sz="1200" b="1" i="0" u="none" strike="noStrike">
                        <a:solidFill>
                          <a:schemeClr val="bg1">
                            <a:lumMod val="65000"/>
                          </a:schemeClr>
                        </a:solidFill>
                        <a:latin typeface="Calibri"/>
                        <a:cs typeface="Calibri"/>
                      </a:rPr>
                      <a:t>%</a:t>
                    </a:r>
                  </a:p>
                </xdr:txBody>
              </xdr:sp>
              <xdr:sp macro="" textlink="">
                <xdr:nvSpPr>
                  <xdr:cNvPr id="39" name="CaixaDeTexto 38">
                    <a:extLst>
                      <a:ext uri="{FF2B5EF4-FFF2-40B4-BE49-F238E27FC236}">
                        <a16:creationId xmlns:a16="http://schemas.microsoft.com/office/drawing/2014/main" id="{00000000-0008-0000-0700-000027000000}"/>
                      </a:ext>
                    </a:extLst>
                  </xdr:cNvPr>
                  <xdr:cNvSpPr txBox="1"/>
                </xdr:nvSpPr>
                <xdr:spPr>
                  <a:xfrm>
                    <a:off x="133350" y="1707805"/>
                    <a:ext cx="256160" cy="264560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r>
                      <a:rPr lang="pt-BR" sz="1100" b="1">
                        <a:solidFill>
                          <a:schemeClr val="bg1">
                            <a:lumMod val="75000"/>
                          </a:schemeClr>
                        </a:solidFill>
                      </a:rPr>
                      <a:t>2</a:t>
                    </a:r>
                  </a:p>
                </xdr:txBody>
              </xdr:sp>
              <xdr:sp macro="" textlink="SUPORTE!D64">
                <xdr:nvSpPr>
                  <xdr:cNvPr id="40" name="CaixaDeTexto 39">
                    <a:extLst>
                      <a:ext uri="{FF2B5EF4-FFF2-40B4-BE49-F238E27FC236}">
                        <a16:creationId xmlns:a16="http://schemas.microsoft.com/office/drawing/2014/main" id="{00000000-0008-0000-0700-000028000000}"/>
                      </a:ext>
                    </a:extLst>
                  </xdr:cNvPr>
                  <xdr:cNvSpPr txBox="1"/>
                </xdr:nvSpPr>
                <xdr:spPr>
                  <a:xfrm>
                    <a:off x="409575" y="1694092"/>
                    <a:ext cx="2304000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square" rtlCol="0" anchor="t">
                    <a:spAutoFit/>
                  </a:bodyPr>
                  <a:lstStyle/>
                  <a:p>
                    <a:pPr marL="0" indent="0" algn="l"/>
                    <a:fld id="{05530B10-F7FE-4D54-9AE2-77E384EDB161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FACULDADE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E64">
                <xdr:nvSpPr>
                  <xdr:cNvPr id="41" name="CaixaDeTexto 40">
                    <a:extLst>
                      <a:ext uri="{FF2B5EF4-FFF2-40B4-BE49-F238E27FC236}">
                        <a16:creationId xmlns:a16="http://schemas.microsoft.com/office/drawing/2014/main" id="{00000000-0008-0000-0700-000029000000}"/>
                      </a:ext>
                    </a:extLst>
                  </xdr:cNvPr>
                  <xdr:cNvSpPr txBox="1"/>
                </xdr:nvSpPr>
                <xdr:spPr>
                  <a:xfrm>
                    <a:off x="3124198" y="1694092"/>
                    <a:ext cx="1044000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l"/>
                    <a:fld id="{FEFE244E-8C1F-4E78-8216-F19A482A6B87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 R$300,00 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F64">
                <xdr:nvSpPr>
                  <xdr:cNvPr id="42" name="CaixaDeTexto 41">
                    <a:extLst>
                      <a:ext uri="{FF2B5EF4-FFF2-40B4-BE49-F238E27FC236}">
                        <a16:creationId xmlns:a16="http://schemas.microsoft.com/office/drawing/2014/main" id="{00000000-0008-0000-0700-00002A000000}"/>
                      </a:ext>
                    </a:extLst>
                  </xdr:cNvPr>
                  <xdr:cNvSpPr txBox="1"/>
                </xdr:nvSpPr>
                <xdr:spPr>
                  <a:xfrm>
                    <a:off x="4248150" y="1690687"/>
                    <a:ext cx="497508" cy="311496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r"/>
                    <a:fld id="{4D33DED0-7B87-458E-909D-6FAF38F246D5}" type="TxLink">
                      <a:rPr lang="en-US" sz="14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r"/>
                      <a:t>14%</a:t>
                    </a:fld>
                    <a:endParaRPr lang="pt-BR" sz="14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">
                <xdr:nvSpPr>
                  <xdr:cNvPr id="47" name="CaixaDeTexto 46">
                    <a:extLst>
                      <a:ext uri="{FF2B5EF4-FFF2-40B4-BE49-F238E27FC236}">
                        <a16:creationId xmlns:a16="http://schemas.microsoft.com/office/drawing/2014/main" id="{00000000-0008-0000-0700-00002F000000}"/>
                      </a:ext>
                    </a:extLst>
                  </xdr:cNvPr>
                  <xdr:cNvSpPr txBox="1"/>
                </xdr:nvSpPr>
                <xdr:spPr>
                  <a:xfrm>
                    <a:off x="133350" y="1945930"/>
                    <a:ext cx="256160" cy="264560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r>
                      <a:rPr lang="pt-BR" sz="1100" b="1">
                        <a:solidFill>
                          <a:schemeClr val="bg1">
                            <a:lumMod val="75000"/>
                          </a:schemeClr>
                        </a:solidFill>
                      </a:rPr>
                      <a:t>3</a:t>
                    </a:r>
                  </a:p>
                </xdr:txBody>
              </xdr:sp>
              <xdr:sp macro="" textlink="SUPORTE!D65">
                <xdr:nvSpPr>
                  <xdr:cNvPr id="48" name="CaixaDeTexto 47">
                    <a:extLst>
                      <a:ext uri="{FF2B5EF4-FFF2-40B4-BE49-F238E27FC236}">
                        <a16:creationId xmlns:a16="http://schemas.microsoft.com/office/drawing/2014/main" id="{00000000-0008-0000-0700-000030000000}"/>
                      </a:ext>
                    </a:extLst>
                  </xdr:cNvPr>
                  <xdr:cNvSpPr txBox="1"/>
                </xdr:nvSpPr>
                <xdr:spPr>
                  <a:xfrm>
                    <a:off x="409575" y="1932217"/>
                    <a:ext cx="2304000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square" rtlCol="0" anchor="t">
                    <a:spAutoFit/>
                  </a:bodyPr>
                  <a:lstStyle/>
                  <a:p>
                    <a:pPr marL="0" indent="0" algn="l"/>
                    <a:fld id="{B0BC1588-D104-4288-AF4C-80AE0295F1A4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FINANCIAMENTO CARRO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E65">
                <xdr:nvSpPr>
                  <xdr:cNvPr id="49" name="CaixaDeTexto 48">
                    <a:extLst>
                      <a:ext uri="{FF2B5EF4-FFF2-40B4-BE49-F238E27FC236}">
                        <a16:creationId xmlns:a16="http://schemas.microsoft.com/office/drawing/2014/main" id="{00000000-0008-0000-0700-000031000000}"/>
                      </a:ext>
                    </a:extLst>
                  </xdr:cNvPr>
                  <xdr:cNvSpPr txBox="1"/>
                </xdr:nvSpPr>
                <xdr:spPr>
                  <a:xfrm>
                    <a:off x="3124198" y="1932217"/>
                    <a:ext cx="1044000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l"/>
                    <a:fld id="{ACEC2D71-8D60-474C-8622-FDAD9DBC3E6C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 R$-   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F65">
                <xdr:nvSpPr>
                  <xdr:cNvPr id="50" name="CaixaDeTexto 49">
                    <a:extLst>
                      <a:ext uri="{FF2B5EF4-FFF2-40B4-BE49-F238E27FC236}">
                        <a16:creationId xmlns:a16="http://schemas.microsoft.com/office/drawing/2014/main" id="{00000000-0008-0000-0700-000032000000}"/>
                      </a:ext>
                    </a:extLst>
                  </xdr:cNvPr>
                  <xdr:cNvSpPr txBox="1"/>
                </xdr:nvSpPr>
                <xdr:spPr>
                  <a:xfrm>
                    <a:off x="4248150" y="1928812"/>
                    <a:ext cx="497508" cy="311496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r"/>
                    <a:fld id="{6F12C384-50DB-4103-ABFD-E83190F137D1}" type="TxLink">
                      <a:rPr lang="en-US" sz="14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r"/>
                      <a:t>0%</a:t>
                    </a:fld>
                    <a:endParaRPr lang="pt-BR" sz="14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">
                <xdr:nvSpPr>
                  <xdr:cNvPr id="51" name="CaixaDeTexto 50">
                    <a:extLst>
                      <a:ext uri="{FF2B5EF4-FFF2-40B4-BE49-F238E27FC236}">
                        <a16:creationId xmlns:a16="http://schemas.microsoft.com/office/drawing/2014/main" id="{00000000-0008-0000-0700-000033000000}"/>
                      </a:ext>
                    </a:extLst>
                  </xdr:cNvPr>
                  <xdr:cNvSpPr txBox="1"/>
                </xdr:nvSpPr>
                <xdr:spPr>
                  <a:xfrm>
                    <a:off x="133350" y="2184055"/>
                    <a:ext cx="256160" cy="264560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r>
                      <a:rPr lang="pt-BR" sz="1100" b="1">
                        <a:solidFill>
                          <a:schemeClr val="bg1">
                            <a:lumMod val="75000"/>
                          </a:schemeClr>
                        </a:solidFill>
                      </a:rPr>
                      <a:t>4</a:t>
                    </a:r>
                  </a:p>
                </xdr:txBody>
              </xdr:sp>
              <xdr:sp macro="" textlink="SUPORTE!D66">
                <xdr:nvSpPr>
                  <xdr:cNvPr id="52" name="CaixaDeTexto 51">
                    <a:extLst>
                      <a:ext uri="{FF2B5EF4-FFF2-40B4-BE49-F238E27FC236}">
                        <a16:creationId xmlns:a16="http://schemas.microsoft.com/office/drawing/2014/main" id="{00000000-0008-0000-0700-000034000000}"/>
                      </a:ext>
                    </a:extLst>
                  </xdr:cNvPr>
                  <xdr:cNvSpPr txBox="1"/>
                </xdr:nvSpPr>
                <xdr:spPr>
                  <a:xfrm>
                    <a:off x="409575" y="2170342"/>
                    <a:ext cx="2304000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square" rtlCol="0" anchor="t">
                    <a:spAutoFit/>
                  </a:bodyPr>
                  <a:lstStyle/>
                  <a:p>
                    <a:pPr marL="0" indent="0" algn="l"/>
                    <a:fld id="{8F6FFDCE-95C4-420A-86C0-B846B2D2AB44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LUZ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E66">
                <xdr:nvSpPr>
                  <xdr:cNvPr id="53" name="CaixaDeTexto 52">
                    <a:extLst>
                      <a:ext uri="{FF2B5EF4-FFF2-40B4-BE49-F238E27FC236}">
                        <a16:creationId xmlns:a16="http://schemas.microsoft.com/office/drawing/2014/main" id="{00000000-0008-0000-0700-000035000000}"/>
                      </a:ext>
                    </a:extLst>
                  </xdr:cNvPr>
                  <xdr:cNvSpPr txBox="1"/>
                </xdr:nvSpPr>
                <xdr:spPr>
                  <a:xfrm>
                    <a:off x="3124198" y="2170342"/>
                    <a:ext cx="1044000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l"/>
                    <a:fld id="{071E3503-85B6-422A-B3B5-07A82E4C294D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 R$-   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F66">
                <xdr:nvSpPr>
                  <xdr:cNvPr id="54" name="CaixaDeTexto 53">
                    <a:extLst>
                      <a:ext uri="{FF2B5EF4-FFF2-40B4-BE49-F238E27FC236}">
                        <a16:creationId xmlns:a16="http://schemas.microsoft.com/office/drawing/2014/main" id="{00000000-0008-0000-0700-000036000000}"/>
                      </a:ext>
                    </a:extLst>
                  </xdr:cNvPr>
                  <xdr:cNvSpPr txBox="1"/>
                </xdr:nvSpPr>
                <xdr:spPr>
                  <a:xfrm>
                    <a:off x="4248150" y="2166937"/>
                    <a:ext cx="497508" cy="311496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r"/>
                    <a:fld id="{E75D26A3-40E7-4108-8D7F-F4B21FE512DE}" type="TxLink">
                      <a:rPr lang="en-US" sz="14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r"/>
                      <a:t>0%</a:t>
                    </a:fld>
                    <a:endParaRPr lang="pt-BR" sz="14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">
                <xdr:nvSpPr>
                  <xdr:cNvPr id="55" name="CaixaDeTexto 54">
                    <a:extLst>
                      <a:ext uri="{FF2B5EF4-FFF2-40B4-BE49-F238E27FC236}">
                        <a16:creationId xmlns:a16="http://schemas.microsoft.com/office/drawing/2014/main" id="{00000000-0008-0000-0700-000037000000}"/>
                      </a:ext>
                    </a:extLst>
                  </xdr:cNvPr>
                  <xdr:cNvSpPr txBox="1"/>
                </xdr:nvSpPr>
                <xdr:spPr>
                  <a:xfrm>
                    <a:off x="133350" y="2422180"/>
                    <a:ext cx="256160" cy="264560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r>
                      <a:rPr lang="pt-BR" sz="1100" b="1">
                        <a:solidFill>
                          <a:schemeClr val="bg1">
                            <a:lumMod val="75000"/>
                          </a:schemeClr>
                        </a:solidFill>
                      </a:rPr>
                      <a:t>5</a:t>
                    </a:r>
                  </a:p>
                </xdr:txBody>
              </xdr:sp>
              <xdr:sp macro="" textlink="SUPORTE!D67">
                <xdr:nvSpPr>
                  <xdr:cNvPr id="56" name="CaixaDeTexto 55">
                    <a:extLst>
                      <a:ext uri="{FF2B5EF4-FFF2-40B4-BE49-F238E27FC236}">
                        <a16:creationId xmlns:a16="http://schemas.microsoft.com/office/drawing/2014/main" id="{00000000-0008-0000-0700-000038000000}"/>
                      </a:ext>
                    </a:extLst>
                  </xdr:cNvPr>
                  <xdr:cNvSpPr txBox="1"/>
                </xdr:nvSpPr>
                <xdr:spPr>
                  <a:xfrm>
                    <a:off x="409575" y="2408468"/>
                    <a:ext cx="2304000" cy="268058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square" rtlCol="0" anchor="t">
                    <a:noAutofit/>
                  </a:bodyPr>
                  <a:lstStyle/>
                  <a:p>
                    <a:pPr marL="0" indent="0" algn="l"/>
                    <a:fld id="{238D0BD7-4562-453A-9550-9C867A9DD4C6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ÁGUA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E67">
                <xdr:nvSpPr>
                  <xdr:cNvPr id="57" name="CaixaDeTexto 56">
                    <a:extLst>
                      <a:ext uri="{FF2B5EF4-FFF2-40B4-BE49-F238E27FC236}">
                        <a16:creationId xmlns:a16="http://schemas.microsoft.com/office/drawing/2014/main" id="{00000000-0008-0000-0700-000039000000}"/>
                      </a:ext>
                    </a:extLst>
                  </xdr:cNvPr>
                  <xdr:cNvSpPr txBox="1"/>
                </xdr:nvSpPr>
                <xdr:spPr>
                  <a:xfrm>
                    <a:off x="3124198" y="2408467"/>
                    <a:ext cx="1044000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l"/>
                    <a:fld id="{09FAD990-B426-4718-B249-EEEAB231AE1A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 R$-   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F67">
                <xdr:nvSpPr>
                  <xdr:cNvPr id="58" name="CaixaDeTexto 57">
                    <a:extLst>
                      <a:ext uri="{FF2B5EF4-FFF2-40B4-BE49-F238E27FC236}">
                        <a16:creationId xmlns:a16="http://schemas.microsoft.com/office/drawing/2014/main" id="{00000000-0008-0000-0700-00003A000000}"/>
                      </a:ext>
                    </a:extLst>
                  </xdr:cNvPr>
                  <xdr:cNvSpPr txBox="1"/>
                </xdr:nvSpPr>
                <xdr:spPr>
                  <a:xfrm>
                    <a:off x="4339136" y="2405062"/>
                    <a:ext cx="406522" cy="311496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r"/>
                    <a:fld id="{D5932192-C7F4-479C-A7B2-444C2583CB79}" type="TxLink">
                      <a:rPr lang="en-US" sz="14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r"/>
                      <a:t>0%</a:t>
                    </a:fld>
                    <a:endParaRPr lang="pt-BR" sz="14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">
                <xdr:nvSpPr>
                  <xdr:cNvPr id="59" name="CaixaDeTexto 58">
                    <a:extLst>
                      <a:ext uri="{FF2B5EF4-FFF2-40B4-BE49-F238E27FC236}">
                        <a16:creationId xmlns:a16="http://schemas.microsoft.com/office/drawing/2014/main" id="{00000000-0008-0000-0700-00003B000000}"/>
                      </a:ext>
                    </a:extLst>
                  </xdr:cNvPr>
                  <xdr:cNvSpPr txBox="1"/>
                </xdr:nvSpPr>
                <xdr:spPr>
                  <a:xfrm>
                    <a:off x="133350" y="2660305"/>
                    <a:ext cx="256160" cy="264560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r>
                      <a:rPr lang="pt-BR" sz="1100" b="1">
                        <a:solidFill>
                          <a:schemeClr val="bg1">
                            <a:lumMod val="75000"/>
                          </a:schemeClr>
                        </a:solidFill>
                      </a:rPr>
                      <a:t>6</a:t>
                    </a:r>
                  </a:p>
                </xdr:txBody>
              </xdr:sp>
              <xdr:sp macro="" textlink="SUPORTE!D68">
                <xdr:nvSpPr>
                  <xdr:cNvPr id="60" name="CaixaDeTexto 59">
                    <a:extLst>
                      <a:ext uri="{FF2B5EF4-FFF2-40B4-BE49-F238E27FC236}">
                        <a16:creationId xmlns:a16="http://schemas.microsoft.com/office/drawing/2014/main" id="{00000000-0008-0000-0700-00003C000000}"/>
                      </a:ext>
                    </a:extLst>
                  </xdr:cNvPr>
                  <xdr:cNvSpPr txBox="1"/>
                </xdr:nvSpPr>
                <xdr:spPr>
                  <a:xfrm>
                    <a:off x="409575" y="2646592"/>
                    <a:ext cx="2304000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square" rtlCol="0" anchor="t">
                    <a:noAutofit/>
                  </a:bodyPr>
                  <a:lstStyle/>
                  <a:p>
                    <a:pPr marL="0" indent="0" algn="l"/>
                    <a:fld id="{FF726F86-A32E-486E-91F5-A7561D4999C9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INTERNET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E68">
                <xdr:nvSpPr>
                  <xdr:cNvPr id="61" name="CaixaDeTexto 60">
                    <a:extLst>
                      <a:ext uri="{FF2B5EF4-FFF2-40B4-BE49-F238E27FC236}">
                        <a16:creationId xmlns:a16="http://schemas.microsoft.com/office/drawing/2014/main" id="{00000000-0008-0000-0700-00003D000000}"/>
                      </a:ext>
                    </a:extLst>
                  </xdr:cNvPr>
                  <xdr:cNvSpPr txBox="1"/>
                </xdr:nvSpPr>
                <xdr:spPr>
                  <a:xfrm>
                    <a:off x="3124198" y="2646592"/>
                    <a:ext cx="1044000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l"/>
                    <a:fld id="{0FE76429-9FDB-4955-BCDD-2FE0E14ED515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 R$-   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F68">
                <xdr:nvSpPr>
                  <xdr:cNvPr id="62" name="CaixaDeTexto 61">
                    <a:extLst>
                      <a:ext uri="{FF2B5EF4-FFF2-40B4-BE49-F238E27FC236}">
                        <a16:creationId xmlns:a16="http://schemas.microsoft.com/office/drawing/2014/main" id="{00000000-0008-0000-0700-00003E000000}"/>
                      </a:ext>
                    </a:extLst>
                  </xdr:cNvPr>
                  <xdr:cNvSpPr txBox="1"/>
                </xdr:nvSpPr>
                <xdr:spPr>
                  <a:xfrm>
                    <a:off x="4339136" y="2643187"/>
                    <a:ext cx="406522" cy="311496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r"/>
                    <a:fld id="{904AAE8B-5CF1-45D2-9AD5-8FF835944E76}" type="TxLink">
                      <a:rPr lang="en-US" sz="14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r"/>
                      <a:t>0%</a:t>
                    </a:fld>
                    <a:endParaRPr lang="pt-BR" sz="14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">
                <xdr:nvSpPr>
                  <xdr:cNvPr id="63" name="CaixaDeTexto 62">
                    <a:extLst>
                      <a:ext uri="{FF2B5EF4-FFF2-40B4-BE49-F238E27FC236}">
                        <a16:creationId xmlns:a16="http://schemas.microsoft.com/office/drawing/2014/main" id="{00000000-0008-0000-0700-00003F000000}"/>
                      </a:ext>
                    </a:extLst>
                  </xdr:cNvPr>
                  <xdr:cNvSpPr txBox="1"/>
                </xdr:nvSpPr>
                <xdr:spPr>
                  <a:xfrm>
                    <a:off x="133350" y="2898430"/>
                    <a:ext cx="256160" cy="264560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r>
                      <a:rPr lang="pt-BR" sz="1100" b="1">
                        <a:solidFill>
                          <a:schemeClr val="bg1">
                            <a:lumMod val="75000"/>
                          </a:schemeClr>
                        </a:solidFill>
                      </a:rPr>
                      <a:t>7</a:t>
                    </a:r>
                  </a:p>
                </xdr:txBody>
              </xdr:sp>
              <xdr:sp macro="" textlink="SUPORTE!D69">
                <xdr:nvSpPr>
                  <xdr:cNvPr id="64" name="CaixaDeTexto 63">
                    <a:extLst>
                      <a:ext uri="{FF2B5EF4-FFF2-40B4-BE49-F238E27FC236}">
                        <a16:creationId xmlns:a16="http://schemas.microsoft.com/office/drawing/2014/main" id="{00000000-0008-0000-0700-000040000000}"/>
                      </a:ext>
                    </a:extLst>
                  </xdr:cNvPr>
                  <xdr:cNvSpPr txBox="1"/>
                </xdr:nvSpPr>
                <xdr:spPr>
                  <a:xfrm>
                    <a:off x="409575" y="2884717"/>
                    <a:ext cx="2304000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square" rtlCol="0" anchor="t">
                    <a:noAutofit/>
                  </a:bodyPr>
                  <a:lstStyle/>
                  <a:p>
                    <a:pPr marL="0" indent="0" algn="l"/>
                    <a:fld id="{B4BCD894-671E-4AA4-B199-BC77F407D65E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CELULAR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E69">
                <xdr:nvSpPr>
                  <xdr:cNvPr id="65" name="CaixaDeTexto 64">
                    <a:extLst>
                      <a:ext uri="{FF2B5EF4-FFF2-40B4-BE49-F238E27FC236}">
                        <a16:creationId xmlns:a16="http://schemas.microsoft.com/office/drawing/2014/main" id="{00000000-0008-0000-0700-000041000000}"/>
                      </a:ext>
                    </a:extLst>
                  </xdr:cNvPr>
                  <xdr:cNvSpPr txBox="1"/>
                </xdr:nvSpPr>
                <xdr:spPr>
                  <a:xfrm>
                    <a:off x="3124198" y="2875192"/>
                    <a:ext cx="1044000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l"/>
                    <a:fld id="{B9835C5E-FAFE-4680-90B5-882CD76EAC4C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 R$-   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F69">
                <xdr:nvSpPr>
                  <xdr:cNvPr id="66" name="CaixaDeTexto 65">
                    <a:extLst>
                      <a:ext uri="{FF2B5EF4-FFF2-40B4-BE49-F238E27FC236}">
                        <a16:creationId xmlns:a16="http://schemas.microsoft.com/office/drawing/2014/main" id="{00000000-0008-0000-0700-000042000000}"/>
                      </a:ext>
                    </a:extLst>
                  </xdr:cNvPr>
                  <xdr:cNvSpPr txBox="1"/>
                </xdr:nvSpPr>
                <xdr:spPr>
                  <a:xfrm>
                    <a:off x="4339136" y="2881312"/>
                    <a:ext cx="406522" cy="311496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r"/>
                    <a:fld id="{A6E5D477-70E3-49C7-9DD3-F8EC0ACF9A7E}" type="TxLink">
                      <a:rPr lang="en-US" sz="14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r"/>
                      <a:t>0%</a:t>
                    </a:fld>
                    <a:endParaRPr lang="pt-BR" sz="14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">
                <xdr:nvSpPr>
                  <xdr:cNvPr id="67" name="CaixaDeTexto 66">
                    <a:extLst>
                      <a:ext uri="{FF2B5EF4-FFF2-40B4-BE49-F238E27FC236}">
                        <a16:creationId xmlns:a16="http://schemas.microsoft.com/office/drawing/2014/main" id="{00000000-0008-0000-0700-000043000000}"/>
                      </a:ext>
                    </a:extLst>
                  </xdr:cNvPr>
                  <xdr:cNvSpPr txBox="1"/>
                </xdr:nvSpPr>
                <xdr:spPr>
                  <a:xfrm>
                    <a:off x="133350" y="3136555"/>
                    <a:ext cx="256160" cy="264560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r>
                      <a:rPr lang="pt-BR" sz="1100" b="1">
                        <a:solidFill>
                          <a:schemeClr val="bg1">
                            <a:lumMod val="75000"/>
                          </a:schemeClr>
                        </a:solidFill>
                      </a:rPr>
                      <a:t>8</a:t>
                    </a:r>
                  </a:p>
                </xdr:txBody>
              </xdr:sp>
              <xdr:sp macro="" textlink="SUPORTE!D70">
                <xdr:nvSpPr>
                  <xdr:cNvPr id="68" name="CaixaDeTexto 67">
                    <a:extLst>
                      <a:ext uri="{FF2B5EF4-FFF2-40B4-BE49-F238E27FC236}">
                        <a16:creationId xmlns:a16="http://schemas.microsoft.com/office/drawing/2014/main" id="{00000000-0008-0000-0700-000044000000}"/>
                      </a:ext>
                    </a:extLst>
                  </xdr:cNvPr>
                  <xdr:cNvSpPr txBox="1"/>
                </xdr:nvSpPr>
                <xdr:spPr>
                  <a:xfrm>
                    <a:off x="409575" y="3122842"/>
                    <a:ext cx="2304000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square" rtlCol="0" anchor="t">
                    <a:noAutofit/>
                  </a:bodyPr>
                  <a:lstStyle/>
                  <a:p>
                    <a:pPr marL="0" indent="0" algn="l"/>
                    <a:fld id="{00077314-3729-4184-8EDB-0DE671C419A7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GÁS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E70">
                <xdr:nvSpPr>
                  <xdr:cNvPr id="69" name="CaixaDeTexto 68">
                    <a:extLst>
                      <a:ext uri="{FF2B5EF4-FFF2-40B4-BE49-F238E27FC236}">
                        <a16:creationId xmlns:a16="http://schemas.microsoft.com/office/drawing/2014/main" id="{00000000-0008-0000-0700-000045000000}"/>
                      </a:ext>
                    </a:extLst>
                  </xdr:cNvPr>
                  <xdr:cNvSpPr txBox="1"/>
                </xdr:nvSpPr>
                <xdr:spPr>
                  <a:xfrm>
                    <a:off x="3124198" y="3132367"/>
                    <a:ext cx="1044000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l"/>
                    <a:fld id="{A327E13B-ED4B-47CC-83D4-5F20D074BBDF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 R$-   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F70">
                <xdr:nvSpPr>
                  <xdr:cNvPr id="70" name="CaixaDeTexto 69">
                    <a:extLst>
                      <a:ext uri="{FF2B5EF4-FFF2-40B4-BE49-F238E27FC236}">
                        <a16:creationId xmlns:a16="http://schemas.microsoft.com/office/drawing/2014/main" id="{00000000-0008-0000-0700-000046000000}"/>
                      </a:ext>
                    </a:extLst>
                  </xdr:cNvPr>
                  <xdr:cNvSpPr txBox="1"/>
                </xdr:nvSpPr>
                <xdr:spPr>
                  <a:xfrm>
                    <a:off x="4339136" y="3119437"/>
                    <a:ext cx="406522" cy="311496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r"/>
                    <a:fld id="{2BE4D6D8-549E-4012-B785-EE2B921C8F68}" type="TxLink">
                      <a:rPr lang="en-US" sz="14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r"/>
                      <a:t>0%</a:t>
                    </a:fld>
                    <a:endParaRPr lang="pt-BR" sz="14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">
                <xdr:nvSpPr>
                  <xdr:cNvPr id="71" name="CaixaDeTexto 70">
                    <a:extLst>
                      <a:ext uri="{FF2B5EF4-FFF2-40B4-BE49-F238E27FC236}">
                        <a16:creationId xmlns:a16="http://schemas.microsoft.com/office/drawing/2014/main" id="{00000000-0008-0000-0700-000047000000}"/>
                      </a:ext>
                    </a:extLst>
                  </xdr:cNvPr>
                  <xdr:cNvSpPr txBox="1"/>
                </xdr:nvSpPr>
                <xdr:spPr>
                  <a:xfrm>
                    <a:off x="133350" y="3374680"/>
                    <a:ext cx="256160" cy="264560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r>
                      <a:rPr lang="pt-BR" sz="1100" b="1">
                        <a:solidFill>
                          <a:schemeClr val="bg1">
                            <a:lumMod val="75000"/>
                          </a:schemeClr>
                        </a:solidFill>
                      </a:rPr>
                      <a:t>9</a:t>
                    </a:r>
                  </a:p>
                </xdr:txBody>
              </xdr:sp>
              <xdr:sp macro="" textlink="SUPORTE!D71">
                <xdr:nvSpPr>
                  <xdr:cNvPr id="72" name="CaixaDeTexto 71">
                    <a:extLst>
                      <a:ext uri="{FF2B5EF4-FFF2-40B4-BE49-F238E27FC236}">
                        <a16:creationId xmlns:a16="http://schemas.microsoft.com/office/drawing/2014/main" id="{00000000-0008-0000-0700-000048000000}"/>
                      </a:ext>
                    </a:extLst>
                  </xdr:cNvPr>
                  <xdr:cNvSpPr txBox="1"/>
                </xdr:nvSpPr>
                <xdr:spPr>
                  <a:xfrm>
                    <a:off x="409575" y="3367317"/>
                    <a:ext cx="2304000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square" rtlCol="0" anchor="t">
                    <a:noAutofit/>
                  </a:bodyPr>
                  <a:lstStyle/>
                  <a:p>
                    <a:pPr marL="0" indent="0" algn="l"/>
                    <a:fld id="{95E6AC66-BF34-4F2E-A4E4-B5CBEDFA5EEC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CONDOMÍNIO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E71">
                <xdr:nvSpPr>
                  <xdr:cNvPr id="73" name="CaixaDeTexto 72">
                    <a:extLst>
                      <a:ext uri="{FF2B5EF4-FFF2-40B4-BE49-F238E27FC236}">
                        <a16:creationId xmlns:a16="http://schemas.microsoft.com/office/drawing/2014/main" id="{00000000-0008-0000-0700-000049000000}"/>
                      </a:ext>
                    </a:extLst>
                  </xdr:cNvPr>
                  <xdr:cNvSpPr txBox="1"/>
                </xdr:nvSpPr>
                <xdr:spPr>
                  <a:xfrm>
                    <a:off x="3124198" y="3354617"/>
                    <a:ext cx="1044000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l"/>
                    <a:fld id="{5F7814DE-BFDC-40CD-861C-07DC445DB524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 R$-   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F71">
                <xdr:nvSpPr>
                  <xdr:cNvPr id="74" name="CaixaDeTexto 73">
                    <a:extLst>
                      <a:ext uri="{FF2B5EF4-FFF2-40B4-BE49-F238E27FC236}">
                        <a16:creationId xmlns:a16="http://schemas.microsoft.com/office/drawing/2014/main" id="{00000000-0008-0000-0700-00004A000000}"/>
                      </a:ext>
                    </a:extLst>
                  </xdr:cNvPr>
                  <xdr:cNvSpPr txBox="1"/>
                </xdr:nvSpPr>
                <xdr:spPr>
                  <a:xfrm>
                    <a:off x="4339136" y="3351212"/>
                    <a:ext cx="406522" cy="311496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r"/>
                    <a:fld id="{8B138834-4337-40B9-9BED-4FC196639C74}" type="TxLink">
                      <a:rPr lang="en-US" sz="14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r"/>
                      <a:t>0%</a:t>
                    </a:fld>
                    <a:endParaRPr lang="pt-BR" sz="14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">
                <xdr:nvSpPr>
                  <xdr:cNvPr id="75" name="CaixaDeTexto 74">
                    <a:extLst>
                      <a:ext uri="{FF2B5EF4-FFF2-40B4-BE49-F238E27FC236}">
                        <a16:creationId xmlns:a16="http://schemas.microsoft.com/office/drawing/2014/main" id="{00000000-0008-0000-0700-00004B000000}"/>
                      </a:ext>
                    </a:extLst>
                  </xdr:cNvPr>
                  <xdr:cNvSpPr txBox="1"/>
                </xdr:nvSpPr>
                <xdr:spPr>
                  <a:xfrm>
                    <a:off x="133350" y="3612805"/>
                    <a:ext cx="327654" cy="264560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r>
                      <a:rPr lang="pt-BR" sz="1100" b="1">
                        <a:solidFill>
                          <a:schemeClr val="bg1">
                            <a:lumMod val="75000"/>
                          </a:schemeClr>
                        </a:solidFill>
                      </a:rPr>
                      <a:t>10</a:t>
                    </a:r>
                  </a:p>
                </xdr:txBody>
              </xdr:sp>
              <xdr:sp macro="" textlink="SUPORTE!L29">
                <xdr:nvSpPr>
                  <xdr:cNvPr id="76" name="CaixaDeTexto 75">
                    <a:extLst>
                      <a:ext uri="{FF2B5EF4-FFF2-40B4-BE49-F238E27FC236}">
                        <a16:creationId xmlns:a16="http://schemas.microsoft.com/office/drawing/2014/main" id="{00000000-0008-0000-0700-00004C000000}"/>
                      </a:ext>
                    </a:extLst>
                  </xdr:cNvPr>
                  <xdr:cNvSpPr txBox="1"/>
                </xdr:nvSpPr>
                <xdr:spPr>
                  <a:xfrm>
                    <a:off x="409575" y="3599092"/>
                    <a:ext cx="2304000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square" rtlCol="0" anchor="t">
                    <a:spAutoFit/>
                  </a:bodyPr>
                  <a:lstStyle/>
                  <a:p>
                    <a:pPr algn="l"/>
                    <a:fld id="{9579F3DF-2C1E-463F-A596-17426E338989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cs typeface="Calibri"/>
                      </a:rPr>
                      <a:pPr algn="l"/>
                      <a:t>SALÁRIO</a:t>
                    </a:fld>
                    <a:endParaRPr lang="pt-BR" sz="1200" b="1">
                      <a:solidFill>
                        <a:schemeClr val="bg1">
                          <a:lumMod val="50000"/>
                        </a:schemeClr>
                      </a:solidFill>
                    </a:endParaRPr>
                  </a:p>
                </xdr:txBody>
              </xdr:sp>
              <xdr:sp macro="" textlink="SUPORTE!E72">
                <xdr:nvSpPr>
                  <xdr:cNvPr id="77" name="CaixaDeTexto 76">
                    <a:extLst>
                      <a:ext uri="{FF2B5EF4-FFF2-40B4-BE49-F238E27FC236}">
                        <a16:creationId xmlns:a16="http://schemas.microsoft.com/office/drawing/2014/main" id="{00000000-0008-0000-0700-00004D000000}"/>
                      </a:ext>
                    </a:extLst>
                  </xdr:cNvPr>
                  <xdr:cNvSpPr txBox="1"/>
                </xdr:nvSpPr>
                <xdr:spPr>
                  <a:xfrm>
                    <a:off x="3124198" y="3592742"/>
                    <a:ext cx="1044000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l"/>
                    <a:fld id="{E78412E8-CE3A-4D2C-B31A-F25089FB2B4F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 R$-   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F72">
                <xdr:nvSpPr>
                  <xdr:cNvPr id="78" name="CaixaDeTexto 77">
                    <a:extLst>
                      <a:ext uri="{FF2B5EF4-FFF2-40B4-BE49-F238E27FC236}">
                        <a16:creationId xmlns:a16="http://schemas.microsoft.com/office/drawing/2014/main" id="{00000000-0008-0000-0700-00004E000000}"/>
                      </a:ext>
                    </a:extLst>
                  </xdr:cNvPr>
                  <xdr:cNvSpPr txBox="1"/>
                </xdr:nvSpPr>
                <xdr:spPr>
                  <a:xfrm>
                    <a:off x="4339136" y="3582987"/>
                    <a:ext cx="406522" cy="311496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r"/>
                    <a:fld id="{27551774-58FB-448F-927E-A5F883B41594}" type="TxLink">
                      <a:rPr lang="en-US" sz="14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r"/>
                      <a:t>0%</a:t>
                    </a:fld>
                    <a:endParaRPr lang="pt-BR" sz="14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cxnSp macro="">
                <xdr:nvCxnSpPr>
                  <xdr:cNvPr id="82" name="Conector reto 81">
                    <a:extLst>
                      <a:ext uri="{FF2B5EF4-FFF2-40B4-BE49-F238E27FC236}">
                        <a16:creationId xmlns:a16="http://schemas.microsoft.com/office/drawing/2014/main" id="{00000000-0008-0000-0700-000052000000}"/>
                      </a:ext>
                    </a:extLst>
                  </xdr:cNvPr>
                  <xdr:cNvCxnSpPr/>
                </xdr:nvCxnSpPr>
                <xdr:spPr>
                  <a:xfrm>
                    <a:off x="190500" y="1714500"/>
                    <a:ext cx="4500000" cy="0"/>
                  </a:xfrm>
                  <a:prstGeom prst="line">
                    <a:avLst/>
                  </a:prstGeom>
                  <a:ln>
                    <a:solidFill>
                      <a:schemeClr val="bg1">
                        <a:lumMod val="75000"/>
                      </a:schemeClr>
                    </a:solidFill>
                    <a:prstDash val="dash"/>
                  </a:ln>
                </xdr:spPr>
                <xdr:style>
                  <a:lnRef idx="1">
                    <a:schemeClr val="accent1"/>
                  </a:lnRef>
                  <a:fillRef idx="0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84" name="Conector reto 83">
                    <a:extLst>
                      <a:ext uri="{FF2B5EF4-FFF2-40B4-BE49-F238E27FC236}">
                        <a16:creationId xmlns:a16="http://schemas.microsoft.com/office/drawing/2014/main" id="{00000000-0008-0000-0700-000054000000}"/>
                      </a:ext>
                    </a:extLst>
                  </xdr:cNvPr>
                  <xdr:cNvCxnSpPr/>
                </xdr:nvCxnSpPr>
                <xdr:spPr>
                  <a:xfrm>
                    <a:off x="190500" y="2190750"/>
                    <a:ext cx="4500000" cy="0"/>
                  </a:xfrm>
                  <a:prstGeom prst="line">
                    <a:avLst/>
                  </a:prstGeom>
                  <a:ln>
                    <a:solidFill>
                      <a:schemeClr val="bg1">
                        <a:lumMod val="75000"/>
                      </a:schemeClr>
                    </a:solidFill>
                    <a:prstDash val="dash"/>
                  </a:ln>
                </xdr:spPr>
                <xdr:style>
                  <a:lnRef idx="1">
                    <a:schemeClr val="accent1"/>
                  </a:lnRef>
                  <a:fillRef idx="0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86" name="Conector reto 85">
                    <a:extLst>
                      <a:ext uri="{FF2B5EF4-FFF2-40B4-BE49-F238E27FC236}">
                        <a16:creationId xmlns:a16="http://schemas.microsoft.com/office/drawing/2014/main" id="{00000000-0008-0000-0700-000056000000}"/>
                      </a:ext>
                    </a:extLst>
                  </xdr:cNvPr>
                  <xdr:cNvCxnSpPr/>
                </xdr:nvCxnSpPr>
                <xdr:spPr>
                  <a:xfrm>
                    <a:off x="190500" y="2667000"/>
                    <a:ext cx="4500000" cy="0"/>
                  </a:xfrm>
                  <a:prstGeom prst="line">
                    <a:avLst/>
                  </a:prstGeom>
                  <a:ln>
                    <a:solidFill>
                      <a:schemeClr val="bg1">
                        <a:lumMod val="75000"/>
                      </a:schemeClr>
                    </a:solidFill>
                    <a:prstDash val="dash"/>
                  </a:ln>
                </xdr:spPr>
                <xdr:style>
                  <a:lnRef idx="1">
                    <a:schemeClr val="accent1"/>
                  </a:lnRef>
                  <a:fillRef idx="0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87" name="Conector reto 86">
                    <a:extLst>
                      <a:ext uri="{FF2B5EF4-FFF2-40B4-BE49-F238E27FC236}">
                        <a16:creationId xmlns:a16="http://schemas.microsoft.com/office/drawing/2014/main" id="{00000000-0008-0000-0700-000057000000}"/>
                      </a:ext>
                    </a:extLst>
                  </xdr:cNvPr>
                  <xdr:cNvCxnSpPr/>
                </xdr:nvCxnSpPr>
                <xdr:spPr>
                  <a:xfrm>
                    <a:off x="190500" y="2905125"/>
                    <a:ext cx="4500000" cy="0"/>
                  </a:xfrm>
                  <a:prstGeom prst="line">
                    <a:avLst/>
                  </a:prstGeom>
                  <a:ln>
                    <a:solidFill>
                      <a:schemeClr val="bg1">
                        <a:lumMod val="75000"/>
                      </a:schemeClr>
                    </a:solidFill>
                    <a:prstDash val="dash"/>
                  </a:ln>
                </xdr:spPr>
                <xdr:style>
                  <a:lnRef idx="1">
                    <a:schemeClr val="accent1"/>
                  </a:lnRef>
                  <a:fillRef idx="0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88" name="Conector reto 87">
                    <a:extLst>
                      <a:ext uri="{FF2B5EF4-FFF2-40B4-BE49-F238E27FC236}">
                        <a16:creationId xmlns:a16="http://schemas.microsoft.com/office/drawing/2014/main" id="{00000000-0008-0000-0700-000058000000}"/>
                      </a:ext>
                    </a:extLst>
                  </xdr:cNvPr>
                  <xdr:cNvCxnSpPr/>
                </xdr:nvCxnSpPr>
                <xdr:spPr>
                  <a:xfrm>
                    <a:off x="190500" y="3136900"/>
                    <a:ext cx="4500000" cy="0"/>
                  </a:xfrm>
                  <a:prstGeom prst="line">
                    <a:avLst/>
                  </a:prstGeom>
                  <a:ln>
                    <a:solidFill>
                      <a:schemeClr val="bg1">
                        <a:lumMod val="75000"/>
                      </a:schemeClr>
                    </a:solidFill>
                    <a:prstDash val="dash"/>
                  </a:ln>
                </xdr:spPr>
                <xdr:style>
                  <a:lnRef idx="1">
                    <a:schemeClr val="accent1"/>
                  </a:lnRef>
                  <a:fillRef idx="0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89" name="Conector reto 88">
                    <a:extLst>
                      <a:ext uri="{FF2B5EF4-FFF2-40B4-BE49-F238E27FC236}">
                        <a16:creationId xmlns:a16="http://schemas.microsoft.com/office/drawing/2014/main" id="{00000000-0008-0000-0700-000059000000}"/>
                      </a:ext>
                    </a:extLst>
                  </xdr:cNvPr>
                  <xdr:cNvCxnSpPr/>
                </xdr:nvCxnSpPr>
                <xdr:spPr>
                  <a:xfrm>
                    <a:off x="190500" y="3390900"/>
                    <a:ext cx="4500000" cy="0"/>
                  </a:xfrm>
                  <a:prstGeom prst="line">
                    <a:avLst/>
                  </a:prstGeom>
                  <a:ln>
                    <a:solidFill>
                      <a:schemeClr val="bg1">
                        <a:lumMod val="75000"/>
                      </a:schemeClr>
                    </a:solidFill>
                    <a:prstDash val="dash"/>
                  </a:ln>
                </xdr:spPr>
                <xdr:style>
                  <a:lnRef idx="1">
                    <a:schemeClr val="accent1"/>
                  </a:lnRef>
                  <a:fillRef idx="0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90" name="Conector reto 89">
                    <a:extLst>
                      <a:ext uri="{FF2B5EF4-FFF2-40B4-BE49-F238E27FC236}">
                        <a16:creationId xmlns:a16="http://schemas.microsoft.com/office/drawing/2014/main" id="{00000000-0008-0000-0700-00005A000000}"/>
                      </a:ext>
                    </a:extLst>
                  </xdr:cNvPr>
                  <xdr:cNvCxnSpPr/>
                </xdr:nvCxnSpPr>
                <xdr:spPr>
                  <a:xfrm>
                    <a:off x="190500" y="3622675"/>
                    <a:ext cx="4500000" cy="0"/>
                  </a:xfrm>
                  <a:prstGeom prst="line">
                    <a:avLst/>
                  </a:prstGeom>
                  <a:ln>
                    <a:solidFill>
                      <a:schemeClr val="bg1">
                        <a:lumMod val="75000"/>
                      </a:schemeClr>
                    </a:solidFill>
                    <a:prstDash val="dash"/>
                  </a:ln>
                </xdr:spPr>
                <xdr:style>
                  <a:lnRef idx="1">
                    <a:schemeClr val="accent1"/>
                  </a:lnRef>
                  <a:fillRef idx="0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tx1"/>
                  </a:fontRef>
                </xdr:style>
              </xdr:cxnSp>
              <xdr:sp macro="" textlink="SUPORTE!F63">
                <xdr:nvSpPr>
                  <xdr:cNvPr id="158" name="CaixaDeTexto 157">
                    <a:extLst>
                      <a:ext uri="{FF2B5EF4-FFF2-40B4-BE49-F238E27FC236}">
                        <a16:creationId xmlns:a16="http://schemas.microsoft.com/office/drawing/2014/main" id="{00000000-0008-0000-0700-00009E000000}"/>
                      </a:ext>
                    </a:extLst>
                  </xdr:cNvPr>
                  <xdr:cNvSpPr txBox="1"/>
                </xdr:nvSpPr>
                <xdr:spPr>
                  <a:xfrm>
                    <a:off x="4257675" y="1433512"/>
                    <a:ext cx="497508" cy="311496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r"/>
                    <a:fld id="{EB1F92D8-12F1-45EA-99D0-BF8DE1FCF21D}" type="TxLink">
                      <a:rPr lang="en-US" sz="14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r"/>
                      <a:t>86%</a:t>
                    </a:fld>
                    <a:endParaRPr lang="pt-BR" sz="14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</xdr:grpSp>
          </xdr:grpSp>
        </xdr:grpSp>
        <xdr:grpSp>
          <xdr:nvGrpSpPr>
            <xdr:cNvPr id="167" name="Agrupar 166">
              <a:extLst>
                <a:ext uri="{FF2B5EF4-FFF2-40B4-BE49-F238E27FC236}">
                  <a16:creationId xmlns:a16="http://schemas.microsoft.com/office/drawing/2014/main" id="{00000000-0008-0000-0700-0000A7000000}"/>
                </a:ext>
              </a:extLst>
            </xdr:cNvPr>
            <xdr:cNvGrpSpPr/>
          </xdr:nvGrpSpPr>
          <xdr:grpSpPr>
            <a:xfrm>
              <a:off x="5000625" y="801514"/>
              <a:ext cx="5438776" cy="3084686"/>
              <a:chOff x="5000625" y="801514"/>
              <a:chExt cx="5438776" cy="3084686"/>
            </a:xfrm>
          </xdr:grpSpPr>
          <xdr:graphicFrame macro="">
            <xdr:nvGraphicFramePr>
              <xdr:cNvPr id="98" name="Gráfico 97">
                <a:extLst>
                  <a:ext uri="{FF2B5EF4-FFF2-40B4-BE49-F238E27FC236}">
                    <a16:creationId xmlns:a16="http://schemas.microsoft.com/office/drawing/2014/main" id="{00000000-0008-0000-0700-000062000000}"/>
                  </a:ext>
                </a:extLst>
              </xdr:cNvPr>
              <xdr:cNvGraphicFramePr/>
            </xdr:nvGraphicFramePr>
            <xdr:xfrm>
              <a:off x="5000625" y="1276350"/>
              <a:ext cx="5438776" cy="2609850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18"/>
              </a:graphicData>
            </a:graphic>
          </xdr:graphicFrame>
          <xdr:sp macro="" textlink="">
            <xdr:nvSpPr>
              <xdr:cNvPr id="164" name="CaixaDeTexto 163">
                <a:extLst>
                  <a:ext uri="{FF2B5EF4-FFF2-40B4-BE49-F238E27FC236}">
                    <a16:creationId xmlns:a16="http://schemas.microsoft.com/office/drawing/2014/main" id="{00000000-0008-0000-0700-0000A4000000}"/>
                  </a:ext>
                </a:extLst>
              </xdr:cNvPr>
              <xdr:cNvSpPr txBox="1"/>
            </xdr:nvSpPr>
            <xdr:spPr>
              <a:xfrm>
                <a:off x="6086475" y="801514"/>
                <a:ext cx="2047484" cy="311496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rtlCol="0" anchor="t">
                <a:spAutoFit/>
              </a:bodyPr>
              <a:lstStyle/>
              <a:p>
                <a:r>
                  <a:rPr lang="pt-BR" sz="1400" b="1">
                    <a:solidFill>
                      <a:schemeClr val="bg1">
                        <a:lumMod val="50000"/>
                      </a:schemeClr>
                    </a:solidFill>
                  </a:rPr>
                  <a:t>ESCOLHA UMA </a:t>
                </a:r>
                <a:r>
                  <a:rPr lang="pt-BR" sz="1400" b="1">
                    <a:solidFill>
                      <a:srgbClr val="FF2F2F"/>
                    </a:solidFill>
                  </a:rPr>
                  <a:t>DESPESA</a:t>
                </a:r>
                <a:r>
                  <a:rPr lang="pt-BR" sz="1400" b="1">
                    <a:solidFill>
                      <a:schemeClr val="bg1">
                        <a:lumMod val="50000"/>
                      </a:schemeClr>
                    </a:solidFill>
                  </a:rPr>
                  <a:t>:</a:t>
                </a:r>
              </a:p>
            </xdr:txBody>
          </xdr:sp>
          <mc:AlternateContent xmlns:mc="http://schemas.openxmlformats.org/markup-compatibility/2006">
            <mc:Choice xmlns:a14="http://schemas.microsoft.com/office/drawing/2010/main" Requires="a14">
              <xdr:sp macro="" textlink="">
                <xdr:nvSpPr>
                  <xdr:cNvPr id="19459" name="Drop Down 3" hidden="1">
                    <a:extLst>
                      <a:ext uri="{63B3BB69-23CF-44E3-9099-C40C66FF867C}">
                        <a14:compatExt spid="_x0000_s19459"/>
                      </a:ext>
                      <a:ext uri="{FF2B5EF4-FFF2-40B4-BE49-F238E27FC236}">
                        <a16:creationId xmlns:a16="http://schemas.microsoft.com/office/drawing/2014/main" id="{00000000-0008-0000-0700-0000034C0000}"/>
                      </a:ext>
                    </a:extLst>
                  </xdr:cNvPr>
                  <xdr:cNvSpPr/>
                </xdr:nvSpPr>
                <xdr:spPr bwMode="auto">
                  <a:xfrm>
                    <a:off x="8134351" y="814387"/>
                    <a:ext cx="2160000" cy="285750"/>
                  </a:xfrm>
                  <a:prstGeom prst="rect">
                    <a:avLst/>
                  </a:prstGeom>
                  <a:noFill/>
                  <a:ln>
                    <a:noFill/>
                  </a:ln>
                  <a:extLst>
                    <a:ext uri="{91240B29-F687-4F45-9708-019B960494DF}">
                      <a14:hiddenLine w="9525">
                        <a:noFill/>
                        <a:miter lim="800000"/>
                        <a:headEnd/>
                        <a:tailEnd/>
                      </a14:hiddenLine>
                    </a:ext>
                  </a:extLst>
                </xdr:spPr>
              </xdr:sp>
            </mc:Choice>
            <mc:Fallback/>
          </mc:AlternateContent>
        </xdr:grpSp>
      </xdr:grpSp>
    </xdr:grpSp>
    <xdr:clientData/>
  </xdr:twoCellAnchor>
  <xdr:twoCellAnchor>
    <xdr:from>
      <xdr:col>2</xdr:col>
      <xdr:colOff>376702</xdr:colOff>
      <xdr:row>12</xdr:row>
      <xdr:rowOff>170174</xdr:rowOff>
    </xdr:from>
    <xdr:to>
      <xdr:col>17</xdr:col>
      <xdr:colOff>548904</xdr:colOff>
      <xdr:row>20</xdr:row>
      <xdr:rowOff>167855</xdr:rowOff>
    </xdr:to>
    <xdr:grpSp>
      <xdr:nvGrpSpPr>
        <xdr:cNvPr id="16" name="Agrupar 15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pSpPr/>
      </xdr:nvGrpSpPr>
      <xdr:grpSpPr>
        <a:xfrm>
          <a:off x="986302" y="2418074"/>
          <a:ext cx="9516227" cy="1521681"/>
          <a:chOff x="983921" y="2420455"/>
          <a:chExt cx="9482889" cy="1521681"/>
        </a:xfrm>
      </xdr:grpSpPr>
      <xdr:grpSp>
        <xdr:nvGrpSpPr>
          <xdr:cNvPr id="115" name="Agrupar 114">
            <a:extLst>
              <a:ext uri="{FF2B5EF4-FFF2-40B4-BE49-F238E27FC236}">
                <a16:creationId xmlns:a16="http://schemas.microsoft.com/office/drawing/2014/main" id="{00000000-0008-0000-0700-000073000000}"/>
              </a:ext>
            </a:extLst>
          </xdr:cNvPr>
          <xdr:cNvGrpSpPr/>
        </xdr:nvGrpSpPr>
        <xdr:grpSpPr>
          <a:xfrm>
            <a:off x="983921" y="2420455"/>
            <a:ext cx="9482889" cy="1521681"/>
            <a:chOff x="5095877" y="4857746"/>
            <a:chExt cx="7204498" cy="1156077"/>
          </a:xfrm>
        </xdr:grpSpPr>
        <xdr:sp macro="" textlink="">
          <xdr:nvSpPr>
            <xdr:cNvPr id="116" name="Retângulo 115">
              <a:extLst>
                <a:ext uri="{FF2B5EF4-FFF2-40B4-BE49-F238E27FC236}">
                  <a16:creationId xmlns:a16="http://schemas.microsoft.com/office/drawing/2014/main" id="{00000000-0008-0000-0700-000074000000}"/>
                </a:ext>
              </a:extLst>
            </xdr:cNvPr>
            <xdr:cNvSpPr/>
          </xdr:nvSpPr>
          <xdr:spPr>
            <a:xfrm>
              <a:off x="5095877" y="4857746"/>
              <a:ext cx="7119937" cy="1154907"/>
            </a:xfrm>
            <a:prstGeom prst="rect">
              <a:avLst/>
            </a:prstGeom>
            <a:gradFill flip="none" rotWithShape="1">
              <a:gsLst>
                <a:gs pos="60000">
                  <a:schemeClr val="bg1">
                    <a:alpha val="0"/>
                  </a:schemeClr>
                </a:gs>
                <a:gs pos="0">
                  <a:srgbClr val="FFFFFF">
                    <a:shade val="100000"/>
                    <a:satMod val="115000"/>
                  </a:srgbClr>
                </a:gs>
              </a:gsLst>
              <a:lin ang="10800000" scaled="0"/>
              <a:tileRect/>
            </a:gra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pic>
          <xdr:nvPicPr>
            <xdr:cNvPr id="117" name="Imagem 116">
              <a:extLst>
                <a:ext uri="{FF2B5EF4-FFF2-40B4-BE49-F238E27FC236}">
                  <a16:creationId xmlns:a16="http://schemas.microsoft.com/office/drawing/2014/main" id="{00000000-0008-0000-0700-000075000000}"/>
                </a:ext>
              </a:extLst>
            </xdr:cNvPr>
            <xdr:cNvPicPr>
              <a:picLocks noChangeAspect="1"/>
            </xdr:cNvPicPr>
          </xdr:nvPicPr>
          <xdr:blipFill rotWithShape="1">
            <a:blip xmlns:r="http://schemas.openxmlformats.org/officeDocument/2006/relationships" r:embed="rId20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b="42576"/>
            <a:stretch/>
          </xdr:blipFill>
          <xdr:spPr>
            <a:xfrm>
              <a:off x="8844026" y="5007022"/>
              <a:ext cx="3456349" cy="1006801"/>
            </a:xfrm>
            <a:prstGeom prst="rect">
              <a:avLst/>
            </a:prstGeom>
          </xdr:spPr>
        </xdr:pic>
      </xdr:grpSp>
      <xdr:grpSp>
        <xdr:nvGrpSpPr>
          <xdr:cNvPr id="118" name="Group 13">
            <a:extLst>
              <a:ext uri="{FF2B5EF4-FFF2-40B4-BE49-F238E27FC236}">
                <a16:creationId xmlns:a16="http://schemas.microsoft.com/office/drawing/2014/main" id="{00000000-0008-0000-0700-000076000000}"/>
              </a:ext>
            </a:extLst>
          </xdr:cNvPr>
          <xdr:cNvGrpSpPr/>
        </xdr:nvGrpSpPr>
        <xdr:grpSpPr>
          <a:xfrm>
            <a:off x="10060780" y="2707690"/>
            <a:ext cx="238053" cy="534181"/>
            <a:chOff x="2284413" y="412750"/>
            <a:chExt cx="2824162" cy="6337301"/>
          </a:xfrm>
        </xdr:grpSpPr>
        <xdr:grpSp>
          <xdr:nvGrpSpPr>
            <xdr:cNvPr id="119" name="Group 14">
              <a:extLst>
                <a:ext uri="{FF2B5EF4-FFF2-40B4-BE49-F238E27FC236}">
                  <a16:creationId xmlns:a16="http://schemas.microsoft.com/office/drawing/2014/main" id="{00000000-0008-0000-0700-000077000000}"/>
                </a:ext>
              </a:extLst>
            </xdr:cNvPr>
            <xdr:cNvGrpSpPr/>
          </xdr:nvGrpSpPr>
          <xdr:grpSpPr>
            <a:xfrm>
              <a:off x="2971800" y="4267201"/>
              <a:ext cx="1501776" cy="2482850"/>
              <a:chOff x="6661150" y="2820988"/>
              <a:chExt cx="1501776" cy="2482850"/>
            </a:xfrm>
          </xdr:grpSpPr>
          <xdr:sp macro="" textlink="">
            <xdr:nvSpPr>
              <xdr:cNvPr id="178" name="Freeform 133">
                <a:extLst>
                  <a:ext uri="{FF2B5EF4-FFF2-40B4-BE49-F238E27FC236}">
                    <a16:creationId xmlns:a16="http://schemas.microsoft.com/office/drawing/2014/main" id="{00000000-0008-0000-0700-0000B2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6661150" y="2820988"/>
                <a:ext cx="1501776" cy="2482850"/>
              </a:xfrm>
              <a:custGeom>
                <a:avLst/>
                <a:gdLst>
                  <a:gd name="T0" fmla="*/ 2 w 397"/>
                  <a:gd name="T1" fmla="*/ 268 h 659"/>
                  <a:gd name="T2" fmla="*/ 0 w 397"/>
                  <a:gd name="T3" fmla="*/ 268 h 659"/>
                  <a:gd name="T4" fmla="*/ 0 w 397"/>
                  <a:gd name="T5" fmla="*/ 268 h 659"/>
                  <a:gd name="T6" fmla="*/ 3 w 397"/>
                  <a:gd name="T7" fmla="*/ 271 h 659"/>
                  <a:gd name="T8" fmla="*/ 4 w 397"/>
                  <a:gd name="T9" fmla="*/ 282 h 659"/>
                  <a:gd name="T10" fmla="*/ 5 w 397"/>
                  <a:gd name="T11" fmla="*/ 284 h 659"/>
                  <a:gd name="T12" fmla="*/ 48 w 397"/>
                  <a:gd name="T13" fmla="*/ 418 h 659"/>
                  <a:gd name="T14" fmla="*/ 92 w 397"/>
                  <a:gd name="T15" fmla="*/ 290 h 659"/>
                  <a:gd name="T16" fmla="*/ 172 w 397"/>
                  <a:gd name="T17" fmla="*/ 441 h 659"/>
                  <a:gd name="T18" fmla="*/ 145 w 397"/>
                  <a:gd name="T19" fmla="*/ 564 h 659"/>
                  <a:gd name="T20" fmla="*/ 201 w 397"/>
                  <a:gd name="T21" fmla="*/ 659 h 659"/>
                  <a:gd name="T22" fmla="*/ 172 w 397"/>
                  <a:gd name="T23" fmla="*/ 604 h 659"/>
                  <a:gd name="T24" fmla="*/ 182 w 397"/>
                  <a:gd name="T25" fmla="*/ 528 h 659"/>
                  <a:gd name="T26" fmla="*/ 229 w 397"/>
                  <a:gd name="T27" fmla="*/ 462 h 659"/>
                  <a:gd name="T28" fmla="*/ 272 w 397"/>
                  <a:gd name="T29" fmla="*/ 386 h 659"/>
                  <a:gd name="T30" fmla="*/ 280 w 397"/>
                  <a:gd name="T31" fmla="*/ 362 h 659"/>
                  <a:gd name="T32" fmla="*/ 307 w 397"/>
                  <a:gd name="T33" fmla="*/ 484 h 659"/>
                  <a:gd name="T34" fmla="*/ 325 w 397"/>
                  <a:gd name="T35" fmla="*/ 406 h 659"/>
                  <a:gd name="T36" fmla="*/ 370 w 397"/>
                  <a:gd name="T37" fmla="*/ 198 h 659"/>
                  <a:gd name="T38" fmla="*/ 189 w 397"/>
                  <a:gd name="T39" fmla="*/ 0 h 659"/>
                  <a:gd name="T40" fmla="*/ 3 w 397"/>
                  <a:gd name="T41" fmla="*/ 254 h 659"/>
                  <a:gd name="T42" fmla="*/ 2 w 397"/>
                  <a:gd name="T43" fmla="*/ 268 h 659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</a:cxnLst>
                <a:rect l="0" t="0" r="r" b="b"/>
                <a:pathLst>
                  <a:path w="397" h="659">
                    <a:moveTo>
                      <a:pt x="2" y="268"/>
                    </a:moveTo>
                    <a:cubicBezTo>
                      <a:pt x="2" y="267"/>
                      <a:pt x="0" y="264"/>
                      <a:pt x="0" y="268"/>
                    </a:cubicBezTo>
                    <a:cubicBezTo>
                      <a:pt x="0" y="268"/>
                      <a:pt x="0" y="268"/>
                      <a:pt x="0" y="268"/>
                    </a:cubicBezTo>
                    <a:cubicBezTo>
                      <a:pt x="0" y="269"/>
                      <a:pt x="2" y="270"/>
                      <a:pt x="3" y="271"/>
                    </a:cubicBezTo>
                    <a:cubicBezTo>
                      <a:pt x="3" y="275"/>
                      <a:pt x="4" y="278"/>
                      <a:pt x="4" y="282"/>
                    </a:cubicBezTo>
                    <a:cubicBezTo>
                      <a:pt x="5" y="283"/>
                      <a:pt x="5" y="283"/>
                      <a:pt x="5" y="284"/>
                    </a:cubicBezTo>
                    <a:cubicBezTo>
                      <a:pt x="10" y="335"/>
                      <a:pt x="25" y="381"/>
                      <a:pt x="48" y="418"/>
                    </a:cubicBezTo>
                    <a:cubicBezTo>
                      <a:pt x="23" y="377"/>
                      <a:pt x="37" y="299"/>
                      <a:pt x="92" y="290"/>
                    </a:cubicBezTo>
                    <a:cubicBezTo>
                      <a:pt x="158" y="280"/>
                      <a:pt x="169" y="399"/>
                      <a:pt x="172" y="441"/>
                    </a:cubicBezTo>
                    <a:cubicBezTo>
                      <a:pt x="174" y="484"/>
                      <a:pt x="145" y="521"/>
                      <a:pt x="145" y="564"/>
                    </a:cubicBezTo>
                    <a:cubicBezTo>
                      <a:pt x="145" y="613"/>
                      <a:pt x="170" y="653"/>
                      <a:pt x="201" y="659"/>
                    </a:cubicBezTo>
                    <a:cubicBezTo>
                      <a:pt x="187" y="656"/>
                      <a:pt x="174" y="616"/>
                      <a:pt x="172" y="604"/>
                    </a:cubicBezTo>
                    <a:cubicBezTo>
                      <a:pt x="168" y="580"/>
                      <a:pt x="175" y="551"/>
                      <a:pt x="182" y="528"/>
                    </a:cubicBezTo>
                    <a:cubicBezTo>
                      <a:pt x="190" y="501"/>
                      <a:pt x="211" y="483"/>
                      <a:pt x="229" y="462"/>
                    </a:cubicBezTo>
                    <a:cubicBezTo>
                      <a:pt x="247" y="440"/>
                      <a:pt x="262" y="414"/>
                      <a:pt x="272" y="386"/>
                    </a:cubicBezTo>
                    <a:cubicBezTo>
                      <a:pt x="275" y="378"/>
                      <a:pt x="278" y="370"/>
                      <a:pt x="280" y="362"/>
                    </a:cubicBezTo>
                    <a:cubicBezTo>
                      <a:pt x="284" y="420"/>
                      <a:pt x="307" y="484"/>
                      <a:pt x="307" y="484"/>
                    </a:cubicBezTo>
                    <a:cubicBezTo>
                      <a:pt x="299" y="437"/>
                      <a:pt x="325" y="406"/>
                      <a:pt x="325" y="406"/>
                    </a:cubicBezTo>
                    <a:cubicBezTo>
                      <a:pt x="397" y="291"/>
                      <a:pt x="370" y="198"/>
                      <a:pt x="370" y="198"/>
                    </a:cubicBezTo>
                    <a:cubicBezTo>
                      <a:pt x="351" y="85"/>
                      <a:pt x="277" y="0"/>
                      <a:pt x="189" y="0"/>
                    </a:cubicBezTo>
                    <a:cubicBezTo>
                      <a:pt x="87" y="0"/>
                      <a:pt x="3" y="114"/>
                      <a:pt x="3" y="254"/>
                    </a:cubicBezTo>
                    <a:cubicBezTo>
                      <a:pt x="3" y="258"/>
                      <a:pt x="2" y="263"/>
                      <a:pt x="2" y="268"/>
                    </a:cubicBezTo>
                    <a:close/>
                  </a:path>
                </a:pathLst>
              </a:custGeom>
              <a:solidFill>
                <a:srgbClr val="F15A24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79" name="Freeform 134">
                <a:extLst>
                  <a:ext uri="{FF2B5EF4-FFF2-40B4-BE49-F238E27FC236}">
                    <a16:creationId xmlns:a16="http://schemas.microsoft.com/office/drawing/2014/main" id="{00000000-0008-0000-0700-0000B3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6794500" y="2892426"/>
                <a:ext cx="1223963" cy="1563688"/>
              </a:xfrm>
              <a:custGeom>
                <a:avLst/>
                <a:gdLst>
                  <a:gd name="T0" fmla="*/ 154 w 324"/>
                  <a:gd name="T1" fmla="*/ 0 h 415"/>
                  <a:gd name="T2" fmla="*/ 304 w 324"/>
                  <a:gd name="T3" fmla="*/ 172 h 415"/>
                  <a:gd name="T4" fmla="*/ 305 w 324"/>
                  <a:gd name="T5" fmla="*/ 174 h 415"/>
                  <a:gd name="T6" fmla="*/ 305 w 324"/>
                  <a:gd name="T7" fmla="*/ 176 h 415"/>
                  <a:gd name="T8" fmla="*/ 276 w 324"/>
                  <a:gd name="T9" fmla="*/ 338 h 415"/>
                  <a:gd name="T10" fmla="*/ 255 w 324"/>
                  <a:gd name="T11" fmla="*/ 261 h 415"/>
                  <a:gd name="T12" fmla="*/ 230 w 324"/>
                  <a:gd name="T13" fmla="*/ 302 h 415"/>
                  <a:gd name="T14" fmla="*/ 170 w 324"/>
                  <a:gd name="T15" fmla="*/ 412 h 415"/>
                  <a:gd name="T16" fmla="*/ 167 w 324"/>
                  <a:gd name="T17" fmla="*/ 415 h 415"/>
                  <a:gd name="T18" fmla="*/ 167 w 324"/>
                  <a:gd name="T19" fmla="*/ 409 h 415"/>
                  <a:gd name="T20" fmla="*/ 65 w 324"/>
                  <a:gd name="T21" fmla="*/ 228 h 415"/>
                  <a:gd name="T22" fmla="*/ 52 w 324"/>
                  <a:gd name="T23" fmla="*/ 229 h 415"/>
                  <a:gd name="T24" fmla="*/ 2 w 324"/>
                  <a:gd name="T25" fmla="*/ 256 h 415"/>
                  <a:gd name="T26" fmla="*/ 1 w 324"/>
                  <a:gd name="T27" fmla="*/ 251 h 415"/>
                  <a:gd name="T28" fmla="*/ 1 w 324"/>
                  <a:gd name="T29" fmla="*/ 249 h 415"/>
                  <a:gd name="T30" fmla="*/ 0 w 324"/>
                  <a:gd name="T31" fmla="*/ 239 h 415"/>
                  <a:gd name="T32" fmla="*/ 0 w 324"/>
                  <a:gd name="T33" fmla="*/ 236 h 415"/>
                  <a:gd name="T34" fmla="*/ 0 w 324"/>
                  <a:gd name="T35" fmla="*/ 223 h 415"/>
                  <a:gd name="T36" fmla="*/ 154 w 324"/>
                  <a:gd name="T37" fmla="*/ 0 h 415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</a:cxnLst>
                <a:rect l="0" t="0" r="r" b="b"/>
                <a:pathLst>
                  <a:path w="324" h="415">
                    <a:moveTo>
                      <a:pt x="154" y="0"/>
                    </a:moveTo>
                    <a:cubicBezTo>
                      <a:pt x="225" y="0"/>
                      <a:pt x="288" y="73"/>
                      <a:pt x="304" y="172"/>
                    </a:cubicBezTo>
                    <a:cubicBezTo>
                      <a:pt x="305" y="174"/>
                      <a:pt x="305" y="174"/>
                      <a:pt x="305" y="174"/>
                    </a:cubicBezTo>
                    <a:cubicBezTo>
                      <a:pt x="305" y="176"/>
                      <a:pt x="305" y="176"/>
                      <a:pt x="305" y="176"/>
                    </a:cubicBezTo>
                    <a:cubicBezTo>
                      <a:pt x="306" y="179"/>
                      <a:pt x="324" y="248"/>
                      <a:pt x="276" y="338"/>
                    </a:cubicBezTo>
                    <a:cubicBezTo>
                      <a:pt x="276" y="335"/>
                      <a:pt x="256" y="263"/>
                      <a:pt x="255" y="261"/>
                    </a:cubicBezTo>
                    <a:cubicBezTo>
                      <a:pt x="256" y="270"/>
                      <a:pt x="235" y="292"/>
                      <a:pt x="230" y="302"/>
                    </a:cubicBezTo>
                    <a:cubicBezTo>
                      <a:pt x="209" y="338"/>
                      <a:pt x="198" y="379"/>
                      <a:pt x="170" y="412"/>
                    </a:cubicBezTo>
                    <a:cubicBezTo>
                      <a:pt x="169" y="413"/>
                      <a:pt x="168" y="414"/>
                      <a:pt x="167" y="415"/>
                    </a:cubicBezTo>
                    <a:cubicBezTo>
                      <a:pt x="167" y="413"/>
                      <a:pt x="167" y="411"/>
                      <a:pt x="167" y="409"/>
                    </a:cubicBezTo>
                    <a:cubicBezTo>
                      <a:pt x="159" y="260"/>
                      <a:pt x="107" y="228"/>
                      <a:pt x="65" y="228"/>
                    </a:cubicBezTo>
                    <a:cubicBezTo>
                      <a:pt x="61" y="228"/>
                      <a:pt x="57" y="229"/>
                      <a:pt x="52" y="229"/>
                    </a:cubicBezTo>
                    <a:cubicBezTo>
                      <a:pt x="33" y="232"/>
                      <a:pt x="15" y="242"/>
                      <a:pt x="2" y="256"/>
                    </a:cubicBezTo>
                    <a:cubicBezTo>
                      <a:pt x="2" y="254"/>
                      <a:pt x="1" y="253"/>
                      <a:pt x="1" y="251"/>
                    </a:cubicBezTo>
                    <a:cubicBezTo>
                      <a:pt x="1" y="249"/>
                      <a:pt x="1" y="249"/>
                      <a:pt x="1" y="249"/>
                    </a:cubicBezTo>
                    <a:cubicBezTo>
                      <a:pt x="1" y="246"/>
                      <a:pt x="1" y="242"/>
                      <a:pt x="0" y="239"/>
                    </a:cubicBezTo>
                    <a:cubicBezTo>
                      <a:pt x="0" y="239"/>
                      <a:pt x="0" y="236"/>
                      <a:pt x="0" y="236"/>
                    </a:cubicBezTo>
                    <a:cubicBezTo>
                      <a:pt x="0" y="231"/>
                      <a:pt x="0" y="227"/>
                      <a:pt x="0" y="223"/>
                    </a:cubicBezTo>
                    <a:cubicBezTo>
                      <a:pt x="0" y="100"/>
                      <a:pt x="69" y="0"/>
                      <a:pt x="154" y="0"/>
                    </a:cubicBezTo>
                    <a:close/>
                  </a:path>
                </a:pathLst>
              </a:custGeom>
              <a:solidFill>
                <a:srgbClr val="F7931E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80" name="Freeform 135">
                <a:extLst>
                  <a:ext uri="{FF2B5EF4-FFF2-40B4-BE49-F238E27FC236}">
                    <a16:creationId xmlns:a16="http://schemas.microsoft.com/office/drawing/2014/main" id="{00000000-0008-0000-0700-0000B4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6994525" y="2979738"/>
                <a:ext cx="801688" cy="1130300"/>
              </a:xfrm>
              <a:custGeom>
                <a:avLst/>
                <a:gdLst>
                  <a:gd name="T0" fmla="*/ 43 w 212"/>
                  <a:gd name="T1" fmla="*/ 142 h 300"/>
                  <a:gd name="T2" fmla="*/ 34 w 212"/>
                  <a:gd name="T3" fmla="*/ 142 h 300"/>
                  <a:gd name="T4" fmla="*/ 1 w 212"/>
                  <a:gd name="T5" fmla="*/ 159 h 300"/>
                  <a:gd name="T6" fmla="*/ 1 w 212"/>
                  <a:gd name="T7" fmla="*/ 156 h 300"/>
                  <a:gd name="T8" fmla="*/ 1 w 212"/>
                  <a:gd name="T9" fmla="*/ 155 h 300"/>
                  <a:gd name="T10" fmla="*/ 0 w 212"/>
                  <a:gd name="T11" fmla="*/ 148 h 300"/>
                  <a:gd name="T12" fmla="*/ 0 w 212"/>
                  <a:gd name="T13" fmla="*/ 146 h 300"/>
                  <a:gd name="T14" fmla="*/ 0 w 212"/>
                  <a:gd name="T15" fmla="*/ 139 h 300"/>
                  <a:gd name="T16" fmla="*/ 101 w 212"/>
                  <a:gd name="T17" fmla="*/ 0 h 300"/>
                  <a:gd name="T18" fmla="*/ 199 w 212"/>
                  <a:gd name="T19" fmla="*/ 107 h 300"/>
                  <a:gd name="T20" fmla="*/ 200 w 212"/>
                  <a:gd name="T21" fmla="*/ 108 h 300"/>
                  <a:gd name="T22" fmla="*/ 200 w 212"/>
                  <a:gd name="T23" fmla="*/ 109 h 300"/>
                  <a:gd name="T24" fmla="*/ 181 w 212"/>
                  <a:gd name="T25" fmla="*/ 210 h 300"/>
                  <a:gd name="T26" fmla="*/ 167 w 212"/>
                  <a:gd name="T27" fmla="*/ 162 h 300"/>
                  <a:gd name="T28" fmla="*/ 150 w 212"/>
                  <a:gd name="T29" fmla="*/ 187 h 300"/>
                  <a:gd name="T30" fmla="*/ 121 w 212"/>
                  <a:gd name="T31" fmla="*/ 300 h 300"/>
                  <a:gd name="T32" fmla="*/ 43 w 212"/>
                  <a:gd name="T33" fmla="*/ 142 h 30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</a:cxnLst>
                <a:rect l="0" t="0" r="r" b="b"/>
                <a:pathLst>
                  <a:path w="212" h="300">
                    <a:moveTo>
                      <a:pt x="43" y="142"/>
                    </a:moveTo>
                    <a:cubicBezTo>
                      <a:pt x="40" y="142"/>
                      <a:pt x="37" y="142"/>
                      <a:pt x="34" y="142"/>
                    </a:cubicBezTo>
                    <a:cubicBezTo>
                      <a:pt x="21" y="144"/>
                      <a:pt x="10" y="150"/>
                      <a:pt x="1" y="159"/>
                    </a:cubicBezTo>
                    <a:cubicBezTo>
                      <a:pt x="1" y="158"/>
                      <a:pt x="1" y="157"/>
                      <a:pt x="1" y="156"/>
                    </a:cubicBezTo>
                    <a:cubicBezTo>
                      <a:pt x="1" y="155"/>
                      <a:pt x="1" y="155"/>
                      <a:pt x="1" y="155"/>
                    </a:cubicBezTo>
                    <a:cubicBezTo>
                      <a:pt x="0" y="152"/>
                      <a:pt x="0" y="150"/>
                      <a:pt x="0" y="148"/>
                    </a:cubicBezTo>
                    <a:cubicBezTo>
                      <a:pt x="0" y="146"/>
                      <a:pt x="0" y="146"/>
                      <a:pt x="0" y="146"/>
                    </a:cubicBezTo>
                    <a:cubicBezTo>
                      <a:pt x="0" y="143"/>
                      <a:pt x="0" y="141"/>
                      <a:pt x="0" y="139"/>
                    </a:cubicBezTo>
                    <a:cubicBezTo>
                      <a:pt x="0" y="62"/>
                      <a:pt x="45" y="0"/>
                      <a:pt x="101" y="0"/>
                    </a:cubicBezTo>
                    <a:cubicBezTo>
                      <a:pt x="147" y="0"/>
                      <a:pt x="189" y="45"/>
                      <a:pt x="199" y="107"/>
                    </a:cubicBezTo>
                    <a:cubicBezTo>
                      <a:pt x="200" y="108"/>
                      <a:pt x="200" y="108"/>
                      <a:pt x="200" y="108"/>
                    </a:cubicBezTo>
                    <a:cubicBezTo>
                      <a:pt x="200" y="109"/>
                      <a:pt x="200" y="109"/>
                      <a:pt x="200" y="109"/>
                    </a:cubicBezTo>
                    <a:cubicBezTo>
                      <a:pt x="201" y="111"/>
                      <a:pt x="212" y="154"/>
                      <a:pt x="181" y="210"/>
                    </a:cubicBezTo>
                    <a:cubicBezTo>
                      <a:pt x="181" y="208"/>
                      <a:pt x="167" y="164"/>
                      <a:pt x="167" y="162"/>
                    </a:cubicBezTo>
                    <a:cubicBezTo>
                      <a:pt x="168" y="168"/>
                      <a:pt x="154" y="181"/>
                      <a:pt x="150" y="187"/>
                    </a:cubicBezTo>
                    <a:cubicBezTo>
                      <a:pt x="137" y="210"/>
                      <a:pt x="126" y="275"/>
                      <a:pt x="121" y="300"/>
                    </a:cubicBezTo>
                    <a:cubicBezTo>
                      <a:pt x="121" y="300"/>
                      <a:pt x="94" y="134"/>
                      <a:pt x="43" y="142"/>
                    </a:cubicBezTo>
                    <a:close/>
                  </a:path>
                </a:pathLst>
              </a:custGeom>
              <a:solidFill>
                <a:srgbClr val="FBB03B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</xdr:grpSp>
        <xdr:grpSp>
          <xdr:nvGrpSpPr>
            <xdr:cNvPr id="121" name="Group 15">
              <a:extLst>
                <a:ext uri="{FF2B5EF4-FFF2-40B4-BE49-F238E27FC236}">
                  <a16:creationId xmlns:a16="http://schemas.microsoft.com/office/drawing/2014/main" id="{00000000-0008-0000-0700-000079000000}"/>
                </a:ext>
              </a:extLst>
            </xdr:cNvPr>
            <xdr:cNvGrpSpPr/>
          </xdr:nvGrpSpPr>
          <xdr:grpSpPr>
            <a:xfrm>
              <a:off x="2284413" y="412750"/>
              <a:ext cx="2824162" cy="4770438"/>
              <a:chOff x="2284413" y="412750"/>
              <a:chExt cx="2824162" cy="4770438"/>
            </a:xfrm>
          </xdr:grpSpPr>
          <xdr:sp macro="" textlink="">
            <xdr:nvSpPr>
              <xdr:cNvPr id="124" name="Freeform 102">
                <a:extLst>
                  <a:ext uri="{FF2B5EF4-FFF2-40B4-BE49-F238E27FC236}">
                    <a16:creationId xmlns:a16="http://schemas.microsoft.com/office/drawing/2014/main" id="{00000000-0008-0000-0700-00007C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284413" y="3319463"/>
                <a:ext cx="1177925" cy="1860550"/>
              </a:xfrm>
              <a:custGeom>
                <a:avLst/>
                <a:gdLst>
                  <a:gd name="T0" fmla="*/ 156 w 313"/>
                  <a:gd name="T1" fmla="*/ 0 h 495"/>
                  <a:gd name="T2" fmla="*/ 0 w 313"/>
                  <a:gd name="T3" fmla="*/ 159 h 495"/>
                  <a:gd name="T4" fmla="*/ 0 w 313"/>
                  <a:gd name="T5" fmla="*/ 163 h 495"/>
                  <a:gd name="T6" fmla="*/ 0 w 313"/>
                  <a:gd name="T7" fmla="*/ 163 h 495"/>
                  <a:gd name="T8" fmla="*/ 101 w 313"/>
                  <a:gd name="T9" fmla="*/ 480 h 495"/>
                  <a:gd name="T10" fmla="*/ 106 w 313"/>
                  <a:gd name="T11" fmla="*/ 486 h 495"/>
                  <a:gd name="T12" fmla="*/ 106 w 313"/>
                  <a:gd name="T13" fmla="*/ 486 h 495"/>
                  <a:gd name="T14" fmla="*/ 106 w 313"/>
                  <a:gd name="T15" fmla="*/ 486 h 495"/>
                  <a:gd name="T16" fmla="*/ 128 w 313"/>
                  <a:gd name="T17" fmla="*/ 495 h 495"/>
                  <a:gd name="T18" fmla="*/ 158 w 313"/>
                  <a:gd name="T19" fmla="*/ 469 h 495"/>
                  <a:gd name="T20" fmla="*/ 156 w 313"/>
                  <a:gd name="T21" fmla="*/ 463 h 495"/>
                  <a:gd name="T22" fmla="*/ 156 w 313"/>
                  <a:gd name="T23" fmla="*/ 463 h 495"/>
                  <a:gd name="T24" fmla="*/ 148 w 313"/>
                  <a:gd name="T25" fmla="*/ 415 h 495"/>
                  <a:gd name="T26" fmla="*/ 191 w 313"/>
                  <a:gd name="T27" fmla="*/ 311 h 495"/>
                  <a:gd name="T28" fmla="*/ 191 w 313"/>
                  <a:gd name="T29" fmla="*/ 310 h 495"/>
                  <a:gd name="T30" fmla="*/ 270 w 313"/>
                  <a:gd name="T31" fmla="*/ 264 h 495"/>
                  <a:gd name="T32" fmla="*/ 313 w 313"/>
                  <a:gd name="T33" fmla="*/ 157 h 495"/>
                  <a:gd name="T34" fmla="*/ 156 w 313"/>
                  <a:gd name="T35" fmla="*/ 0 h 495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</a:cxnLst>
                <a:rect l="0" t="0" r="r" b="b"/>
                <a:pathLst>
                  <a:path w="313" h="495">
                    <a:moveTo>
                      <a:pt x="156" y="0"/>
                    </a:moveTo>
                    <a:cubicBezTo>
                      <a:pt x="70" y="0"/>
                      <a:pt x="0" y="72"/>
                      <a:pt x="0" y="159"/>
                    </a:cubicBezTo>
                    <a:cubicBezTo>
                      <a:pt x="0" y="159"/>
                      <a:pt x="0" y="163"/>
                      <a:pt x="0" y="163"/>
                    </a:cubicBezTo>
                    <a:cubicBezTo>
                      <a:pt x="0" y="163"/>
                      <a:pt x="0" y="163"/>
                      <a:pt x="0" y="163"/>
                    </a:cubicBezTo>
                    <a:cubicBezTo>
                      <a:pt x="0" y="283"/>
                      <a:pt x="38" y="389"/>
                      <a:pt x="101" y="480"/>
                    </a:cubicBezTo>
                    <a:cubicBezTo>
                      <a:pt x="102" y="482"/>
                      <a:pt x="104" y="484"/>
                      <a:pt x="106" y="486"/>
                    </a:cubicBezTo>
                    <a:cubicBezTo>
                      <a:pt x="106" y="486"/>
                      <a:pt x="106" y="486"/>
                      <a:pt x="106" y="486"/>
                    </a:cubicBezTo>
                    <a:cubicBezTo>
                      <a:pt x="106" y="486"/>
                      <a:pt x="106" y="486"/>
                      <a:pt x="106" y="486"/>
                    </a:cubicBezTo>
                    <a:cubicBezTo>
                      <a:pt x="111" y="491"/>
                      <a:pt x="119" y="495"/>
                      <a:pt x="128" y="495"/>
                    </a:cubicBezTo>
                    <a:cubicBezTo>
                      <a:pt x="145" y="495"/>
                      <a:pt x="158" y="486"/>
                      <a:pt x="158" y="469"/>
                    </a:cubicBezTo>
                    <a:cubicBezTo>
                      <a:pt x="158" y="465"/>
                      <a:pt x="158" y="463"/>
                      <a:pt x="156" y="463"/>
                    </a:cubicBezTo>
                    <a:cubicBezTo>
                      <a:pt x="156" y="463"/>
                      <a:pt x="156" y="463"/>
                      <a:pt x="156" y="463"/>
                    </a:cubicBezTo>
                    <a:cubicBezTo>
                      <a:pt x="152" y="443"/>
                      <a:pt x="145" y="431"/>
                      <a:pt x="148" y="415"/>
                    </a:cubicBezTo>
                    <a:cubicBezTo>
                      <a:pt x="155" y="374"/>
                      <a:pt x="164" y="339"/>
                      <a:pt x="191" y="311"/>
                    </a:cubicBezTo>
                    <a:cubicBezTo>
                      <a:pt x="191" y="311"/>
                      <a:pt x="191" y="310"/>
                      <a:pt x="191" y="310"/>
                    </a:cubicBezTo>
                    <a:cubicBezTo>
                      <a:pt x="212" y="288"/>
                      <a:pt x="239" y="271"/>
                      <a:pt x="270" y="264"/>
                    </a:cubicBezTo>
                    <a:cubicBezTo>
                      <a:pt x="297" y="236"/>
                      <a:pt x="313" y="198"/>
                      <a:pt x="313" y="157"/>
                    </a:cubicBezTo>
                    <a:cubicBezTo>
                      <a:pt x="313" y="70"/>
                      <a:pt x="243" y="0"/>
                      <a:pt x="156" y="0"/>
                    </a:cubicBezTo>
                    <a:close/>
                  </a:path>
                </a:pathLst>
              </a:cu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26" name="Freeform 103">
                <a:extLst>
                  <a:ext uri="{FF2B5EF4-FFF2-40B4-BE49-F238E27FC236}">
                    <a16:creationId xmlns:a16="http://schemas.microsoft.com/office/drawing/2014/main" id="{00000000-0008-0000-0700-00007E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284413" y="3319463"/>
                <a:ext cx="1177925" cy="1860550"/>
              </a:xfrm>
              <a:custGeom>
                <a:avLst/>
                <a:gdLst>
                  <a:gd name="T0" fmla="*/ 156 w 313"/>
                  <a:gd name="T1" fmla="*/ 0 h 495"/>
                  <a:gd name="T2" fmla="*/ 0 w 313"/>
                  <a:gd name="T3" fmla="*/ 159 h 495"/>
                  <a:gd name="T4" fmla="*/ 0 w 313"/>
                  <a:gd name="T5" fmla="*/ 163 h 495"/>
                  <a:gd name="T6" fmla="*/ 0 w 313"/>
                  <a:gd name="T7" fmla="*/ 163 h 495"/>
                  <a:gd name="T8" fmla="*/ 101 w 313"/>
                  <a:gd name="T9" fmla="*/ 480 h 495"/>
                  <a:gd name="T10" fmla="*/ 106 w 313"/>
                  <a:gd name="T11" fmla="*/ 486 h 495"/>
                  <a:gd name="T12" fmla="*/ 106 w 313"/>
                  <a:gd name="T13" fmla="*/ 486 h 495"/>
                  <a:gd name="T14" fmla="*/ 106 w 313"/>
                  <a:gd name="T15" fmla="*/ 486 h 495"/>
                  <a:gd name="T16" fmla="*/ 128 w 313"/>
                  <a:gd name="T17" fmla="*/ 495 h 495"/>
                  <a:gd name="T18" fmla="*/ 158 w 313"/>
                  <a:gd name="T19" fmla="*/ 469 h 495"/>
                  <a:gd name="T20" fmla="*/ 156 w 313"/>
                  <a:gd name="T21" fmla="*/ 463 h 495"/>
                  <a:gd name="T22" fmla="*/ 156 w 313"/>
                  <a:gd name="T23" fmla="*/ 463 h 495"/>
                  <a:gd name="T24" fmla="*/ 148 w 313"/>
                  <a:gd name="T25" fmla="*/ 415 h 495"/>
                  <a:gd name="T26" fmla="*/ 191 w 313"/>
                  <a:gd name="T27" fmla="*/ 311 h 495"/>
                  <a:gd name="T28" fmla="*/ 191 w 313"/>
                  <a:gd name="T29" fmla="*/ 310 h 495"/>
                  <a:gd name="T30" fmla="*/ 270 w 313"/>
                  <a:gd name="T31" fmla="*/ 264 h 495"/>
                  <a:gd name="T32" fmla="*/ 313 w 313"/>
                  <a:gd name="T33" fmla="*/ 157 h 495"/>
                  <a:gd name="T34" fmla="*/ 156 w 313"/>
                  <a:gd name="T35" fmla="*/ 0 h 495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</a:cxnLst>
                <a:rect l="0" t="0" r="r" b="b"/>
                <a:pathLst>
                  <a:path w="313" h="495">
                    <a:moveTo>
                      <a:pt x="156" y="0"/>
                    </a:moveTo>
                    <a:cubicBezTo>
                      <a:pt x="70" y="0"/>
                      <a:pt x="0" y="72"/>
                      <a:pt x="0" y="159"/>
                    </a:cubicBezTo>
                    <a:cubicBezTo>
                      <a:pt x="0" y="159"/>
                      <a:pt x="0" y="163"/>
                      <a:pt x="0" y="163"/>
                    </a:cubicBezTo>
                    <a:cubicBezTo>
                      <a:pt x="0" y="163"/>
                      <a:pt x="0" y="163"/>
                      <a:pt x="0" y="163"/>
                    </a:cubicBezTo>
                    <a:cubicBezTo>
                      <a:pt x="0" y="283"/>
                      <a:pt x="38" y="389"/>
                      <a:pt x="101" y="480"/>
                    </a:cubicBezTo>
                    <a:cubicBezTo>
                      <a:pt x="102" y="482"/>
                      <a:pt x="104" y="484"/>
                      <a:pt x="106" y="486"/>
                    </a:cubicBezTo>
                    <a:cubicBezTo>
                      <a:pt x="106" y="486"/>
                      <a:pt x="106" y="486"/>
                      <a:pt x="106" y="486"/>
                    </a:cubicBezTo>
                    <a:cubicBezTo>
                      <a:pt x="106" y="486"/>
                      <a:pt x="106" y="486"/>
                      <a:pt x="106" y="486"/>
                    </a:cubicBezTo>
                    <a:cubicBezTo>
                      <a:pt x="111" y="491"/>
                      <a:pt x="119" y="495"/>
                      <a:pt x="128" y="495"/>
                    </a:cubicBezTo>
                    <a:cubicBezTo>
                      <a:pt x="145" y="495"/>
                      <a:pt x="158" y="486"/>
                      <a:pt x="158" y="469"/>
                    </a:cubicBezTo>
                    <a:cubicBezTo>
                      <a:pt x="158" y="465"/>
                      <a:pt x="158" y="463"/>
                      <a:pt x="156" y="463"/>
                    </a:cubicBezTo>
                    <a:cubicBezTo>
                      <a:pt x="156" y="463"/>
                      <a:pt x="156" y="463"/>
                      <a:pt x="156" y="463"/>
                    </a:cubicBezTo>
                    <a:cubicBezTo>
                      <a:pt x="152" y="443"/>
                      <a:pt x="145" y="431"/>
                      <a:pt x="148" y="415"/>
                    </a:cubicBezTo>
                    <a:cubicBezTo>
                      <a:pt x="155" y="374"/>
                      <a:pt x="164" y="339"/>
                      <a:pt x="191" y="311"/>
                    </a:cubicBezTo>
                    <a:cubicBezTo>
                      <a:pt x="191" y="311"/>
                      <a:pt x="191" y="310"/>
                      <a:pt x="191" y="310"/>
                    </a:cubicBezTo>
                    <a:cubicBezTo>
                      <a:pt x="212" y="288"/>
                      <a:pt x="239" y="271"/>
                      <a:pt x="270" y="264"/>
                    </a:cubicBezTo>
                    <a:cubicBezTo>
                      <a:pt x="297" y="236"/>
                      <a:pt x="313" y="198"/>
                      <a:pt x="313" y="157"/>
                    </a:cubicBezTo>
                    <a:cubicBezTo>
                      <a:pt x="313" y="70"/>
                      <a:pt x="243" y="0"/>
                      <a:pt x="156" y="0"/>
                    </a:cubicBezTo>
                    <a:close/>
                  </a:path>
                </a:pathLst>
              </a:cu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27" name="Freeform 104">
                <a:extLst>
                  <a:ext uri="{FF2B5EF4-FFF2-40B4-BE49-F238E27FC236}">
                    <a16:creationId xmlns:a16="http://schemas.microsoft.com/office/drawing/2014/main" id="{00000000-0008-0000-0700-00007F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284413" y="3319463"/>
                <a:ext cx="1177925" cy="1860550"/>
              </a:xfrm>
              <a:custGeom>
                <a:avLst/>
                <a:gdLst>
                  <a:gd name="T0" fmla="*/ 156 w 313"/>
                  <a:gd name="T1" fmla="*/ 0 h 495"/>
                  <a:gd name="T2" fmla="*/ 0 w 313"/>
                  <a:gd name="T3" fmla="*/ 159 h 495"/>
                  <a:gd name="T4" fmla="*/ 0 w 313"/>
                  <a:gd name="T5" fmla="*/ 163 h 495"/>
                  <a:gd name="T6" fmla="*/ 0 w 313"/>
                  <a:gd name="T7" fmla="*/ 163 h 495"/>
                  <a:gd name="T8" fmla="*/ 101 w 313"/>
                  <a:gd name="T9" fmla="*/ 480 h 495"/>
                  <a:gd name="T10" fmla="*/ 106 w 313"/>
                  <a:gd name="T11" fmla="*/ 486 h 495"/>
                  <a:gd name="T12" fmla="*/ 106 w 313"/>
                  <a:gd name="T13" fmla="*/ 486 h 495"/>
                  <a:gd name="T14" fmla="*/ 106 w 313"/>
                  <a:gd name="T15" fmla="*/ 486 h 495"/>
                  <a:gd name="T16" fmla="*/ 128 w 313"/>
                  <a:gd name="T17" fmla="*/ 495 h 495"/>
                  <a:gd name="T18" fmla="*/ 158 w 313"/>
                  <a:gd name="T19" fmla="*/ 469 h 495"/>
                  <a:gd name="T20" fmla="*/ 156 w 313"/>
                  <a:gd name="T21" fmla="*/ 463 h 495"/>
                  <a:gd name="T22" fmla="*/ 156 w 313"/>
                  <a:gd name="T23" fmla="*/ 463 h 495"/>
                  <a:gd name="T24" fmla="*/ 148 w 313"/>
                  <a:gd name="T25" fmla="*/ 415 h 495"/>
                  <a:gd name="T26" fmla="*/ 191 w 313"/>
                  <a:gd name="T27" fmla="*/ 311 h 495"/>
                  <a:gd name="T28" fmla="*/ 191 w 313"/>
                  <a:gd name="T29" fmla="*/ 310 h 495"/>
                  <a:gd name="T30" fmla="*/ 270 w 313"/>
                  <a:gd name="T31" fmla="*/ 264 h 495"/>
                  <a:gd name="T32" fmla="*/ 313 w 313"/>
                  <a:gd name="T33" fmla="*/ 157 h 495"/>
                  <a:gd name="T34" fmla="*/ 156 w 313"/>
                  <a:gd name="T35" fmla="*/ 0 h 495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</a:cxnLst>
                <a:rect l="0" t="0" r="r" b="b"/>
                <a:pathLst>
                  <a:path w="313" h="495">
                    <a:moveTo>
                      <a:pt x="156" y="0"/>
                    </a:moveTo>
                    <a:cubicBezTo>
                      <a:pt x="70" y="0"/>
                      <a:pt x="0" y="72"/>
                      <a:pt x="0" y="159"/>
                    </a:cubicBezTo>
                    <a:cubicBezTo>
                      <a:pt x="0" y="159"/>
                      <a:pt x="0" y="163"/>
                      <a:pt x="0" y="163"/>
                    </a:cubicBezTo>
                    <a:cubicBezTo>
                      <a:pt x="0" y="163"/>
                      <a:pt x="0" y="163"/>
                      <a:pt x="0" y="163"/>
                    </a:cubicBezTo>
                    <a:cubicBezTo>
                      <a:pt x="0" y="283"/>
                      <a:pt x="38" y="389"/>
                      <a:pt x="101" y="480"/>
                    </a:cubicBezTo>
                    <a:cubicBezTo>
                      <a:pt x="102" y="482"/>
                      <a:pt x="104" y="484"/>
                      <a:pt x="106" y="486"/>
                    </a:cubicBezTo>
                    <a:cubicBezTo>
                      <a:pt x="106" y="486"/>
                      <a:pt x="106" y="486"/>
                      <a:pt x="106" y="486"/>
                    </a:cubicBezTo>
                    <a:cubicBezTo>
                      <a:pt x="106" y="486"/>
                      <a:pt x="106" y="486"/>
                      <a:pt x="106" y="486"/>
                    </a:cubicBezTo>
                    <a:cubicBezTo>
                      <a:pt x="111" y="491"/>
                      <a:pt x="119" y="495"/>
                      <a:pt x="128" y="495"/>
                    </a:cubicBezTo>
                    <a:cubicBezTo>
                      <a:pt x="145" y="495"/>
                      <a:pt x="158" y="486"/>
                      <a:pt x="158" y="469"/>
                    </a:cubicBezTo>
                    <a:cubicBezTo>
                      <a:pt x="158" y="465"/>
                      <a:pt x="158" y="463"/>
                      <a:pt x="156" y="463"/>
                    </a:cubicBezTo>
                    <a:cubicBezTo>
                      <a:pt x="156" y="463"/>
                      <a:pt x="156" y="463"/>
                      <a:pt x="156" y="463"/>
                    </a:cubicBezTo>
                    <a:cubicBezTo>
                      <a:pt x="152" y="443"/>
                      <a:pt x="145" y="431"/>
                      <a:pt x="148" y="415"/>
                    </a:cubicBezTo>
                    <a:cubicBezTo>
                      <a:pt x="155" y="374"/>
                      <a:pt x="164" y="339"/>
                      <a:pt x="191" y="311"/>
                    </a:cubicBezTo>
                    <a:cubicBezTo>
                      <a:pt x="191" y="311"/>
                      <a:pt x="191" y="310"/>
                      <a:pt x="191" y="310"/>
                    </a:cubicBezTo>
                    <a:cubicBezTo>
                      <a:pt x="212" y="288"/>
                      <a:pt x="239" y="271"/>
                      <a:pt x="270" y="264"/>
                    </a:cubicBezTo>
                    <a:cubicBezTo>
                      <a:pt x="297" y="236"/>
                      <a:pt x="313" y="198"/>
                      <a:pt x="313" y="157"/>
                    </a:cubicBezTo>
                    <a:cubicBezTo>
                      <a:pt x="313" y="70"/>
                      <a:pt x="243" y="0"/>
                      <a:pt x="156" y="0"/>
                    </a:cubicBezTo>
                    <a:close/>
                  </a:path>
                </a:pathLst>
              </a:custGeom>
              <a:solidFill>
                <a:srgbClr val="A26E06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33" name="Freeform 105">
                <a:extLst>
                  <a:ext uri="{FF2B5EF4-FFF2-40B4-BE49-F238E27FC236}">
                    <a16:creationId xmlns:a16="http://schemas.microsoft.com/office/drawing/2014/main" id="{00000000-0008-0000-0700-000085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3933825" y="3319463"/>
                <a:ext cx="1174750" cy="1860550"/>
              </a:xfrm>
              <a:custGeom>
                <a:avLst/>
                <a:gdLst>
                  <a:gd name="T0" fmla="*/ 156 w 312"/>
                  <a:gd name="T1" fmla="*/ 0 h 495"/>
                  <a:gd name="T2" fmla="*/ 312 w 312"/>
                  <a:gd name="T3" fmla="*/ 159 h 495"/>
                  <a:gd name="T4" fmla="*/ 312 w 312"/>
                  <a:gd name="T5" fmla="*/ 163 h 495"/>
                  <a:gd name="T6" fmla="*/ 312 w 312"/>
                  <a:gd name="T7" fmla="*/ 163 h 495"/>
                  <a:gd name="T8" fmla="*/ 212 w 312"/>
                  <a:gd name="T9" fmla="*/ 480 h 495"/>
                  <a:gd name="T10" fmla="*/ 207 w 312"/>
                  <a:gd name="T11" fmla="*/ 486 h 495"/>
                  <a:gd name="T12" fmla="*/ 207 w 312"/>
                  <a:gd name="T13" fmla="*/ 486 h 495"/>
                  <a:gd name="T14" fmla="*/ 207 w 312"/>
                  <a:gd name="T15" fmla="*/ 486 h 495"/>
                  <a:gd name="T16" fmla="*/ 184 w 312"/>
                  <a:gd name="T17" fmla="*/ 495 h 495"/>
                  <a:gd name="T18" fmla="*/ 154 w 312"/>
                  <a:gd name="T19" fmla="*/ 469 h 495"/>
                  <a:gd name="T20" fmla="*/ 156 w 312"/>
                  <a:gd name="T21" fmla="*/ 463 h 495"/>
                  <a:gd name="T22" fmla="*/ 156 w 312"/>
                  <a:gd name="T23" fmla="*/ 463 h 495"/>
                  <a:gd name="T24" fmla="*/ 165 w 312"/>
                  <a:gd name="T25" fmla="*/ 415 h 495"/>
                  <a:gd name="T26" fmla="*/ 122 w 312"/>
                  <a:gd name="T27" fmla="*/ 311 h 495"/>
                  <a:gd name="T28" fmla="*/ 122 w 312"/>
                  <a:gd name="T29" fmla="*/ 310 h 495"/>
                  <a:gd name="T30" fmla="*/ 42 w 312"/>
                  <a:gd name="T31" fmla="*/ 264 h 495"/>
                  <a:gd name="T32" fmla="*/ 0 w 312"/>
                  <a:gd name="T33" fmla="*/ 157 h 495"/>
                  <a:gd name="T34" fmla="*/ 156 w 312"/>
                  <a:gd name="T35" fmla="*/ 0 h 495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</a:cxnLst>
                <a:rect l="0" t="0" r="r" b="b"/>
                <a:pathLst>
                  <a:path w="312" h="495">
                    <a:moveTo>
                      <a:pt x="156" y="0"/>
                    </a:moveTo>
                    <a:cubicBezTo>
                      <a:pt x="242" y="0"/>
                      <a:pt x="312" y="72"/>
                      <a:pt x="312" y="159"/>
                    </a:cubicBezTo>
                    <a:cubicBezTo>
                      <a:pt x="312" y="159"/>
                      <a:pt x="312" y="163"/>
                      <a:pt x="312" y="163"/>
                    </a:cubicBezTo>
                    <a:cubicBezTo>
                      <a:pt x="312" y="163"/>
                      <a:pt x="312" y="163"/>
                      <a:pt x="312" y="163"/>
                    </a:cubicBezTo>
                    <a:cubicBezTo>
                      <a:pt x="312" y="283"/>
                      <a:pt x="275" y="389"/>
                      <a:pt x="212" y="480"/>
                    </a:cubicBezTo>
                    <a:cubicBezTo>
                      <a:pt x="210" y="482"/>
                      <a:pt x="209" y="484"/>
                      <a:pt x="207" y="486"/>
                    </a:cubicBezTo>
                    <a:cubicBezTo>
                      <a:pt x="207" y="486"/>
                      <a:pt x="207" y="486"/>
                      <a:pt x="207" y="486"/>
                    </a:cubicBezTo>
                    <a:cubicBezTo>
                      <a:pt x="207" y="486"/>
                      <a:pt x="207" y="486"/>
                      <a:pt x="207" y="486"/>
                    </a:cubicBezTo>
                    <a:cubicBezTo>
                      <a:pt x="201" y="491"/>
                      <a:pt x="193" y="495"/>
                      <a:pt x="184" y="495"/>
                    </a:cubicBezTo>
                    <a:cubicBezTo>
                      <a:pt x="168" y="495"/>
                      <a:pt x="154" y="486"/>
                      <a:pt x="154" y="469"/>
                    </a:cubicBezTo>
                    <a:cubicBezTo>
                      <a:pt x="154" y="465"/>
                      <a:pt x="155" y="463"/>
                      <a:pt x="156" y="463"/>
                    </a:cubicBezTo>
                    <a:cubicBezTo>
                      <a:pt x="156" y="463"/>
                      <a:pt x="156" y="463"/>
                      <a:pt x="156" y="463"/>
                    </a:cubicBezTo>
                    <a:cubicBezTo>
                      <a:pt x="160" y="443"/>
                      <a:pt x="167" y="431"/>
                      <a:pt x="165" y="415"/>
                    </a:cubicBezTo>
                    <a:cubicBezTo>
                      <a:pt x="158" y="374"/>
                      <a:pt x="148" y="339"/>
                      <a:pt x="122" y="311"/>
                    </a:cubicBezTo>
                    <a:cubicBezTo>
                      <a:pt x="122" y="311"/>
                      <a:pt x="122" y="310"/>
                      <a:pt x="122" y="310"/>
                    </a:cubicBezTo>
                    <a:cubicBezTo>
                      <a:pt x="101" y="288"/>
                      <a:pt x="73" y="271"/>
                      <a:pt x="42" y="264"/>
                    </a:cubicBezTo>
                    <a:cubicBezTo>
                      <a:pt x="16" y="236"/>
                      <a:pt x="0" y="198"/>
                      <a:pt x="0" y="157"/>
                    </a:cubicBezTo>
                    <a:cubicBezTo>
                      <a:pt x="0" y="70"/>
                      <a:pt x="70" y="0"/>
                      <a:pt x="156" y="0"/>
                    </a:cubicBezTo>
                    <a:close/>
                  </a:path>
                </a:pathLst>
              </a:cu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37" name="Freeform 106">
                <a:extLst>
                  <a:ext uri="{FF2B5EF4-FFF2-40B4-BE49-F238E27FC236}">
                    <a16:creationId xmlns:a16="http://schemas.microsoft.com/office/drawing/2014/main" id="{00000000-0008-0000-0700-000089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3933825" y="3319463"/>
                <a:ext cx="1174750" cy="1860550"/>
              </a:xfrm>
              <a:custGeom>
                <a:avLst/>
                <a:gdLst>
                  <a:gd name="T0" fmla="*/ 156 w 312"/>
                  <a:gd name="T1" fmla="*/ 0 h 495"/>
                  <a:gd name="T2" fmla="*/ 312 w 312"/>
                  <a:gd name="T3" fmla="*/ 159 h 495"/>
                  <a:gd name="T4" fmla="*/ 312 w 312"/>
                  <a:gd name="T5" fmla="*/ 163 h 495"/>
                  <a:gd name="T6" fmla="*/ 312 w 312"/>
                  <a:gd name="T7" fmla="*/ 163 h 495"/>
                  <a:gd name="T8" fmla="*/ 212 w 312"/>
                  <a:gd name="T9" fmla="*/ 480 h 495"/>
                  <a:gd name="T10" fmla="*/ 207 w 312"/>
                  <a:gd name="T11" fmla="*/ 486 h 495"/>
                  <a:gd name="T12" fmla="*/ 207 w 312"/>
                  <a:gd name="T13" fmla="*/ 486 h 495"/>
                  <a:gd name="T14" fmla="*/ 207 w 312"/>
                  <a:gd name="T15" fmla="*/ 486 h 495"/>
                  <a:gd name="T16" fmla="*/ 184 w 312"/>
                  <a:gd name="T17" fmla="*/ 495 h 495"/>
                  <a:gd name="T18" fmla="*/ 154 w 312"/>
                  <a:gd name="T19" fmla="*/ 469 h 495"/>
                  <a:gd name="T20" fmla="*/ 156 w 312"/>
                  <a:gd name="T21" fmla="*/ 463 h 495"/>
                  <a:gd name="T22" fmla="*/ 156 w 312"/>
                  <a:gd name="T23" fmla="*/ 463 h 495"/>
                  <a:gd name="T24" fmla="*/ 165 w 312"/>
                  <a:gd name="T25" fmla="*/ 415 h 495"/>
                  <a:gd name="T26" fmla="*/ 122 w 312"/>
                  <a:gd name="T27" fmla="*/ 311 h 495"/>
                  <a:gd name="T28" fmla="*/ 122 w 312"/>
                  <a:gd name="T29" fmla="*/ 310 h 495"/>
                  <a:gd name="T30" fmla="*/ 42 w 312"/>
                  <a:gd name="T31" fmla="*/ 264 h 495"/>
                  <a:gd name="T32" fmla="*/ 0 w 312"/>
                  <a:gd name="T33" fmla="*/ 157 h 495"/>
                  <a:gd name="T34" fmla="*/ 156 w 312"/>
                  <a:gd name="T35" fmla="*/ 0 h 495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</a:cxnLst>
                <a:rect l="0" t="0" r="r" b="b"/>
                <a:pathLst>
                  <a:path w="312" h="495">
                    <a:moveTo>
                      <a:pt x="156" y="0"/>
                    </a:moveTo>
                    <a:cubicBezTo>
                      <a:pt x="242" y="0"/>
                      <a:pt x="312" y="72"/>
                      <a:pt x="312" y="159"/>
                    </a:cubicBezTo>
                    <a:cubicBezTo>
                      <a:pt x="312" y="159"/>
                      <a:pt x="312" y="163"/>
                      <a:pt x="312" y="163"/>
                    </a:cubicBezTo>
                    <a:cubicBezTo>
                      <a:pt x="312" y="163"/>
                      <a:pt x="312" y="163"/>
                      <a:pt x="312" y="163"/>
                    </a:cubicBezTo>
                    <a:cubicBezTo>
                      <a:pt x="312" y="283"/>
                      <a:pt x="275" y="389"/>
                      <a:pt x="212" y="480"/>
                    </a:cubicBezTo>
                    <a:cubicBezTo>
                      <a:pt x="210" y="482"/>
                      <a:pt x="209" y="484"/>
                      <a:pt x="207" y="486"/>
                    </a:cubicBezTo>
                    <a:cubicBezTo>
                      <a:pt x="207" y="486"/>
                      <a:pt x="207" y="486"/>
                      <a:pt x="207" y="486"/>
                    </a:cubicBezTo>
                    <a:cubicBezTo>
                      <a:pt x="207" y="486"/>
                      <a:pt x="207" y="486"/>
                      <a:pt x="207" y="486"/>
                    </a:cubicBezTo>
                    <a:cubicBezTo>
                      <a:pt x="201" y="491"/>
                      <a:pt x="193" y="495"/>
                      <a:pt x="184" y="495"/>
                    </a:cubicBezTo>
                    <a:cubicBezTo>
                      <a:pt x="168" y="495"/>
                      <a:pt x="154" y="486"/>
                      <a:pt x="154" y="469"/>
                    </a:cubicBezTo>
                    <a:cubicBezTo>
                      <a:pt x="154" y="465"/>
                      <a:pt x="155" y="463"/>
                      <a:pt x="156" y="463"/>
                    </a:cubicBezTo>
                    <a:cubicBezTo>
                      <a:pt x="156" y="463"/>
                      <a:pt x="156" y="463"/>
                      <a:pt x="156" y="463"/>
                    </a:cubicBezTo>
                    <a:cubicBezTo>
                      <a:pt x="160" y="443"/>
                      <a:pt x="167" y="431"/>
                      <a:pt x="165" y="415"/>
                    </a:cubicBezTo>
                    <a:cubicBezTo>
                      <a:pt x="158" y="374"/>
                      <a:pt x="148" y="339"/>
                      <a:pt x="122" y="311"/>
                    </a:cubicBezTo>
                    <a:cubicBezTo>
                      <a:pt x="122" y="311"/>
                      <a:pt x="122" y="310"/>
                      <a:pt x="122" y="310"/>
                    </a:cubicBezTo>
                    <a:cubicBezTo>
                      <a:pt x="101" y="288"/>
                      <a:pt x="73" y="271"/>
                      <a:pt x="42" y="264"/>
                    </a:cubicBezTo>
                    <a:cubicBezTo>
                      <a:pt x="16" y="236"/>
                      <a:pt x="0" y="198"/>
                      <a:pt x="0" y="157"/>
                    </a:cubicBezTo>
                    <a:cubicBezTo>
                      <a:pt x="0" y="70"/>
                      <a:pt x="70" y="0"/>
                      <a:pt x="156" y="0"/>
                    </a:cubicBezTo>
                    <a:close/>
                  </a:path>
                </a:pathLst>
              </a:cu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40" name="Freeform 107">
                <a:extLst>
                  <a:ext uri="{FF2B5EF4-FFF2-40B4-BE49-F238E27FC236}">
                    <a16:creationId xmlns:a16="http://schemas.microsoft.com/office/drawing/2014/main" id="{00000000-0008-0000-0700-00008C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3933825" y="3319463"/>
                <a:ext cx="1174750" cy="1860550"/>
              </a:xfrm>
              <a:custGeom>
                <a:avLst/>
                <a:gdLst>
                  <a:gd name="T0" fmla="*/ 156 w 312"/>
                  <a:gd name="T1" fmla="*/ 0 h 495"/>
                  <a:gd name="T2" fmla="*/ 312 w 312"/>
                  <a:gd name="T3" fmla="*/ 159 h 495"/>
                  <a:gd name="T4" fmla="*/ 312 w 312"/>
                  <a:gd name="T5" fmla="*/ 163 h 495"/>
                  <a:gd name="T6" fmla="*/ 312 w 312"/>
                  <a:gd name="T7" fmla="*/ 163 h 495"/>
                  <a:gd name="T8" fmla="*/ 212 w 312"/>
                  <a:gd name="T9" fmla="*/ 480 h 495"/>
                  <a:gd name="T10" fmla="*/ 207 w 312"/>
                  <a:gd name="T11" fmla="*/ 486 h 495"/>
                  <a:gd name="T12" fmla="*/ 207 w 312"/>
                  <a:gd name="T13" fmla="*/ 486 h 495"/>
                  <a:gd name="T14" fmla="*/ 207 w 312"/>
                  <a:gd name="T15" fmla="*/ 486 h 495"/>
                  <a:gd name="T16" fmla="*/ 184 w 312"/>
                  <a:gd name="T17" fmla="*/ 495 h 495"/>
                  <a:gd name="T18" fmla="*/ 154 w 312"/>
                  <a:gd name="T19" fmla="*/ 469 h 495"/>
                  <a:gd name="T20" fmla="*/ 156 w 312"/>
                  <a:gd name="T21" fmla="*/ 463 h 495"/>
                  <a:gd name="T22" fmla="*/ 156 w 312"/>
                  <a:gd name="T23" fmla="*/ 463 h 495"/>
                  <a:gd name="T24" fmla="*/ 165 w 312"/>
                  <a:gd name="T25" fmla="*/ 415 h 495"/>
                  <a:gd name="T26" fmla="*/ 122 w 312"/>
                  <a:gd name="T27" fmla="*/ 311 h 495"/>
                  <a:gd name="T28" fmla="*/ 122 w 312"/>
                  <a:gd name="T29" fmla="*/ 310 h 495"/>
                  <a:gd name="T30" fmla="*/ 42 w 312"/>
                  <a:gd name="T31" fmla="*/ 264 h 495"/>
                  <a:gd name="T32" fmla="*/ 0 w 312"/>
                  <a:gd name="T33" fmla="*/ 157 h 495"/>
                  <a:gd name="T34" fmla="*/ 156 w 312"/>
                  <a:gd name="T35" fmla="*/ 0 h 495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</a:cxnLst>
                <a:rect l="0" t="0" r="r" b="b"/>
                <a:pathLst>
                  <a:path w="312" h="495">
                    <a:moveTo>
                      <a:pt x="156" y="0"/>
                    </a:moveTo>
                    <a:cubicBezTo>
                      <a:pt x="242" y="0"/>
                      <a:pt x="312" y="72"/>
                      <a:pt x="312" y="159"/>
                    </a:cubicBezTo>
                    <a:cubicBezTo>
                      <a:pt x="312" y="159"/>
                      <a:pt x="312" y="163"/>
                      <a:pt x="312" y="163"/>
                    </a:cubicBezTo>
                    <a:cubicBezTo>
                      <a:pt x="312" y="163"/>
                      <a:pt x="312" y="163"/>
                      <a:pt x="312" y="163"/>
                    </a:cubicBezTo>
                    <a:cubicBezTo>
                      <a:pt x="312" y="283"/>
                      <a:pt x="275" y="389"/>
                      <a:pt x="212" y="480"/>
                    </a:cubicBezTo>
                    <a:cubicBezTo>
                      <a:pt x="210" y="482"/>
                      <a:pt x="209" y="484"/>
                      <a:pt x="207" y="486"/>
                    </a:cubicBezTo>
                    <a:cubicBezTo>
                      <a:pt x="207" y="486"/>
                      <a:pt x="207" y="486"/>
                      <a:pt x="207" y="486"/>
                    </a:cubicBezTo>
                    <a:cubicBezTo>
                      <a:pt x="207" y="486"/>
                      <a:pt x="207" y="486"/>
                      <a:pt x="207" y="486"/>
                    </a:cubicBezTo>
                    <a:cubicBezTo>
                      <a:pt x="201" y="491"/>
                      <a:pt x="193" y="495"/>
                      <a:pt x="184" y="495"/>
                    </a:cubicBezTo>
                    <a:cubicBezTo>
                      <a:pt x="168" y="495"/>
                      <a:pt x="154" y="486"/>
                      <a:pt x="154" y="469"/>
                    </a:cubicBezTo>
                    <a:cubicBezTo>
                      <a:pt x="154" y="465"/>
                      <a:pt x="155" y="463"/>
                      <a:pt x="156" y="463"/>
                    </a:cubicBezTo>
                    <a:cubicBezTo>
                      <a:pt x="156" y="463"/>
                      <a:pt x="156" y="463"/>
                      <a:pt x="156" y="463"/>
                    </a:cubicBezTo>
                    <a:cubicBezTo>
                      <a:pt x="160" y="443"/>
                      <a:pt x="167" y="431"/>
                      <a:pt x="165" y="415"/>
                    </a:cubicBezTo>
                    <a:cubicBezTo>
                      <a:pt x="158" y="374"/>
                      <a:pt x="148" y="339"/>
                      <a:pt x="122" y="311"/>
                    </a:cubicBezTo>
                    <a:cubicBezTo>
                      <a:pt x="122" y="311"/>
                      <a:pt x="122" y="310"/>
                      <a:pt x="122" y="310"/>
                    </a:cubicBezTo>
                    <a:cubicBezTo>
                      <a:pt x="101" y="288"/>
                      <a:pt x="73" y="271"/>
                      <a:pt x="42" y="264"/>
                    </a:cubicBezTo>
                    <a:cubicBezTo>
                      <a:pt x="16" y="236"/>
                      <a:pt x="0" y="198"/>
                      <a:pt x="0" y="157"/>
                    </a:cubicBezTo>
                    <a:cubicBezTo>
                      <a:pt x="0" y="70"/>
                      <a:pt x="70" y="0"/>
                      <a:pt x="156" y="0"/>
                    </a:cubicBezTo>
                    <a:close/>
                  </a:path>
                </a:pathLst>
              </a:custGeom>
              <a:solidFill>
                <a:srgbClr val="A26E06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44" name="Freeform 108">
                <a:extLst>
                  <a:ext uri="{FF2B5EF4-FFF2-40B4-BE49-F238E27FC236}">
                    <a16:creationId xmlns:a16="http://schemas.microsoft.com/office/drawing/2014/main" id="{00000000-0008-0000-0700-000090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597150" y="412750"/>
                <a:ext cx="2244725" cy="4105275"/>
              </a:xfrm>
              <a:custGeom>
                <a:avLst/>
                <a:gdLst>
                  <a:gd name="T0" fmla="*/ 298 w 596"/>
                  <a:gd name="T1" fmla="*/ 1092 h 1092"/>
                  <a:gd name="T2" fmla="*/ 159 w 596"/>
                  <a:gd name="T3" fmla="*/ 1092 h 1092"/>
                  <a:gd name="T4" fmla="*/ 21 w 596"/>
                  <a:gd name="T5" fmla="*/ 513 h 1092"/>
                  <a:gd name="T6" fmla="*/ 298 w 596"/>
                  <a:gd name="T7" fmla="*/ 0 h 1092"/>
                  <a:gd name="T8" fmla="*/ 299 w 596"/>
                  <a:gd name="T9" fmla="*/ 0 h 1092"/>
                  <a:gd name="T10" fmla="*/ 575 w 596"/>
                  <a:gd name="T11" fmla="*/ 513 h 1092"/>
                  <a:gd name="T12" fmla="*/ 437 w 596"/>
                  <a:gd name="T13" fmla="*/ 1092 h 1092"/>
                  <a:gd name="T14" fmla="*/ 298 w 596"/>
                  <a:gd name="T15" fmla="*/ 1092 h 1092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</a:cxnLst>
                <a:rect l="0" t="0" r="r" b="b"/>
                <a:pathLst>
                  <a:path w="596" h="1092">
                    <a:moveTo>
                      <a:pt x="298" y="1092"/>
                    </a:moveTo>
                    <a:cubicBezTo>
                      <a:pt x="159" y="1092"/>
                      <a:pt x="159" y="1092"/>
                      <a:pt x="159" y="1092"/>
                    </a:cubicBezTo>
                    <a:cubicBezTo>
                      <a:pt x="31" y="824"/>
                      <a:pt x="21" y="513"/>
                      <a:pt x="21" y="513"/>
                    </a:cubicBezTo>
                    <a:cubicBezTo>
                      <a:pt x="0" y="212"/>
                      <a:pt x="298" y="0"/>
                      <a:pt x="298" y="0"/>
                    </a:cubicBezTo>
                    <a:cubicBezTo>
                      <a:pt x="299" y="0"/>
                      <a:pt x="299" y="0"/>
                      <a:pt x="299" y="0"/>
                    </a:cubicBezTo>
                    <a:cubicBezTo>
                      <a:pt x="299" y="0"/>
                      <a:pt x="596" y="212"/>
                      <a:pt x="575" y="513"/>
                    </a:cubicBezTo>
                    <a:cubicBezTo>
                      <a:pt x="575" y="513"/>
                      <a:pt x="566" y="824"/>
                      <a:pt x="437" y="1092"/>
                    </a:cubicBezTo>
                    <a:lnTo>
                      <a:pt x="298" y="1092"/>
                    </a:lnTo>
                    <a:close/>
                  </a:path>
                </a:pathLst>
              </a:custGeom>
              <a:solidFill>
                <a:srgbClr val="F6AC19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45" name="Freeform 109">
                <a:extLst>
                  <a:ext uri="{FF2B5EF4-FFF2-40B4-BE49-F238E27FC236}">
                    <a16:creationId xmlns:a16="http://schemas.microsoft.com/office/drawing/2014/main" id="{00000000-0008-0000-0700-000091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728913" y="2792413"/>
                <a:ext cx="1987550" cy="647700"/>
              </a:xfrm>
              <a:custGeom>
                <a:avLst/>
                <a:gdLst>
                  <a:gd name="T0" fmla="*/ 508 w 528"/>
                  <a:gd name="T1" fmla="*/ 124 h 172"/>
                  <a:gd name="T2" fmla="*/ 528 w 528"/>
                  <a:gd name="T3" fmla="*/ 0 h 172"/>
                  <a:gd name="T4" fmla="*/ 248 w 528"/>
                  <a:gd name="T5" fmla="*/ 66 h 172"/>
                  <a:gd name="T6" fmla="*/ 0 w 528"/>
                  <a:gd name="T7" fmla="*/ 15 h 172"/>
                  <a:gd name="T8" fmla="*/ 21 w 528"/>
                  <a:gd name="T9" fmla="*/ 136 h 172"/>
                  <a:gd name="T10" fmla="*/ 248 w 528"/>
                  <a:gd name="T11" fmla="*/ 172 h 172"/>
                  <a:gd name="T12" fmla="*/ 508 w 528"/>
                  <a:gd name="T13" fmla="*/ 124 h 172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</a:cxnLst>
                <a:rect l="0" t="0" r="r" b="b"/>
                <a:pathLst>
                  <a:path w="528" h="172">
                    <a:moveTo>
                      <a:pt x="508" y="124"/>
                    </a:moveTo>
                    <a:cubicBezTo>
                      <a:pt x="517" y="79"/>
                      <a:pt x="524" y="36"/>
                      <a:pt x="528" y="0"/>
                    </a:cubicBezTo>
                    <a:cubicBezTo>
                      <a:pt x="444" y="42"/>
                      <a:pt x="349" y="66"/>
                      <a:pt x="248" y="66"/>
                    </a:cubicBezTo>
                    <a:cubicBezTo>
                      <a:pt x="160" y="66"/>
                      <a:pt x="76" y="48"/>
                      <a:pt x="0" y="15"/>
                    </a:cubicBezTo>
                    <a:cubicBezTo>
                      <a:pt x="5" y="51"/>
                      <a:pt x="12" y="92"/>
                      <a:pt x="21" y="136"/>
                    </a:cubicBezTo>
                    <a:cubicBezTo>
                      <a:pt x="92" y="159"/>
                      <a:pt x="169" y="172"/>
                      <a:pt x="248" y="172"/>
                    </a:cubicBezTo>
                    <a:cubicBezTo>
                      <a:pt x="340" y="172"/>
                      <a:pt x="427" y="155"/>
                      <a:pt x="508" y="124"/>
                    </a:cubicBezTo>
                    <a:close/>
                  </a:path>
                </a:pathLst>
              </a:custGeom>
              <a:solidFill>
                <a:srgbClr val="A26E06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46" name="Freeform 110">
                <a:extLst>
                  <a:ext uri="{FF2B5EF4-FFF2-40B4-BE49-F238E27FC236}">
                    <a16:creationId xmlns:a16="http://schemas.microsoft.com/office/drawing/2014/main" id="{00000000-0008-0000-0700-000092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668588" y="1962150"/>
                <a:ext cx="2100262" cy="530225"/>
              </a:xfrm>
              <a:custGeom>
                <a:avLst/>
                <a:gdLst>
                  <a:gd name="T0" fmla="*/ 557 w 558"/>
                  <a:gd name="T1" fmla="*/ 80 h 141"/>
                  <a:gd name="T2" fmla="*/ 552 w 558"/>
                  <a:gd name="T3" fmla="*/ 0 h 141"/>
                  <a:gd name="T4" fmla="*/ 278 w 558"/>
                  <a:gd name="T5" fmla="*/ 62 h 141"/>
                  <a:gd name="T6" fmla="*/ 6 w 558"/>
                  <a:gd name="T7" fmla="*/ 1 h 141"/>
                  <a:gd name="T8" fmla="*/ 2 w 558"/>
                  <a:gd name="T9" fmla="*/ 92 h 141"/>
                  <a:gd name="T10" fmla="*/ 264 w 558"/>
                  <a:gd name="T11" fmla="*/ 141 h 141"/>
                  <a:gd name="T12" fmla="*/ 557 w 558"/>
                  <a:gd name="T13" fmla="*/ 80 h 141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</a:cxnLst>
                <a:rect l="0" t="0" r="r" b="b"/>
                <a:pathLst>
                  <a:path w="558" h="141">
                    <a:moveTo>
                      <a:pt x="557" y="80"/>
                    </a:moveTo>
                    <a:cubicBezTo>
                      <a:pt x="558" y="53"/>
                      <a:pt x="556" y="26"/>
                      <a:pt x="552" y="0"/>
                    </a:cubicBezTo>
                    <a:cubicBezTo>
                      <a:pt x="469" y="40"/>
                      <a:pt x="376" y="62"/>
                      <a:pt x="278" y="62"/>
                    </a:cubicBezTo>
                    <a:cubicBezTo>
                      <a:pt x="181" y="62"/>
                      <a:pt x="88" y="40"/>
                      <a:pt x="6" y="1"/>
                    </a:cubicBezTo>
                    <a:cubicBezTo>
                      <a:pt x="2" y="31"/>
                      <a:pt x="0" y="61"/>
                      <a:pt x="2" y="92"/>
                    </a:cubicBezTo>
                    <a:cubicBezTo>
                      <a:pt x="84" y="123"/>
                      <a:pt x="172" y="141"/>
                      <a:pt x="264" y="141"/>
                    </a:cubicBezTo>
                    <a:cubicBezTo>
                      <a:pt x="368" y="141"/>
                      <a:pt x="467" y="119"/>
                      <a:pt x="557" y="80"/>
                    </a:cubicBezTo>
                    <a:close/>
                  </a:path>
                </a:pathLst>
              </a:custGeom>
              <a:solidFill>
                <a:srgbClr val="A26E06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47" name="Oval 111">
                <a:extLst>
                  <a:ext uri="{FF2B5EF4-FFF2-40B4-BE49-F238E27FC236}">
                    <a16:creationId xmlns:a16="http://schemas.microsoft.com/office/drawing/2014/main" id="{00000000-0008-0000-0700-000093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587750" y="2214563"/>
                <a:ext cx="255587" cy="255588"/>
              </a:xfrm>
              <a:prstGeom prst="ellipse">
                <a:avLst/>
              </a:pr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48" name="Oval 112">
                <a:extLst>
                  <a:ext uri="{FF2B5EF4-FFF2-40B4-BE49-F238E27FC236}">
                    <a16:creationId xmlns:a16="http://schemas.microsoft.com/office/drawing/2014/main" id="{00000000-0008-0000-0700-000094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587750" y="2214563"/>
                <a:ext cx="255587" cy="255588"/>
              </a:xfrm>
              <a:prstGeom prst="ellipse">
                <a:avLst/>
              </a:pr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49" name="Oval 113">
                <a:extLst>
                  <a:ext uri="{FF2B5EF4-FFF2-40B4-BE49-F238E27FC236}">
                    <a16:creationId xmlns:a16="http://schemas.microsoft.com/office/drawing/2014/main" id="{00000000-0008-0000-0700-000095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587750" y="2214563"/>
                <a:ext cx="255587" cy="255588"/>
              </a:xfrm>
              <a:prstGeom prst="ellipse">
                <a:avLst/>
              </a:prstGeom>
              <a:solidFill>
                <a:srgbClr val="BFBFBF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59" name="Oval 114">
                <a:extLst>
                  <a:ext uri="{FF2B5EF4-FFF2-40B4-BE49-F238E27FC236}">
                    <a16:creationId xmlns:a16="http://schemas.microsoft.com/office/drawing/2014/main" id="{00000000-0008-0000-0700-00009F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602038" y="2635250"/>
                <a:ext cx="207962" cy="203200"/>
              </a:xfrm>
              <a:prstGeom prst="ellipse">
                <a:avLst/>
              </a:pr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61" name="Oval 115">
                <a:extLst>
                  <a:ext uri="{FF2B5EF4-FFF2-40B4-BE49-F238E27FC236}">
                    <a16:creationId xmlns:a16="http://schemas.microsoft.com/office/drawing/2014/main" id="{00000000-0008-0000-0700-0000A1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602038" y="2635250"/>
                <a:ext cx="207962" cy="203200"/>
              </a:xfrm>
              <a:prstGeom prst="ellipse">
                <a:avLst/>
              </a:pr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66" name="Oval 116">
                <a:extLst>
                  <a:ext uri="{FF2B5EF4-FFF2-40B4-BE49-F238E27FC236}">
                    <a16:creationId xmlns:a16="http://schemas.microsoft.com/office/drawing/2014/main" id="{00000000-0008-0000-0700-0000A6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602038" y="2635250"/>
                <a:ext cx="207962" cy="203200"/>
              </a:xfrm>
              <a:prstGeom prst="ellipse">
                <a:avLst/>
              </a:prstGeom>
              <a:solidFill>
                <a:srgbClr val="BFBFBF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70" name="Oval 117">
                <a:extLst>
                  <a:ext uri="{FF2B5EF4-FFF2-40B4-BE49-F238E27FC236}">
                    <a16:creationId xmlns:a16="http://schemas.microsoft.com/office/drawing/2014/main" id="{00000000-0008-0000-0700-0000AA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602038" y="2987675"/>
                <a:ext cx="207962" cy="203200"/>
              </a:xfrm>
              <a:prstGeom prst="ellipse">
                <a:avLst/>
              </a:pr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73" name="Oval 118">
                <a:extLst>
                  <a:ext uri="{FF2B5EF4-FFF2-40B4-BE49-F238E27FC236}">
                    <a16:creationId xmlns:a16="http://schemas.microsoft.com/office/drawing/2014/main" id="{00000000-0008-0000-0700-0000AD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602038" y="2987675"/>
                <a:ext cx="207962" cy="203200"/>
              </a:xfrm>
              <a:prstGeom prst="ellipse">
                <a:avLst/>
              </a:pr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74" name="Oval 119">
                <a:extLst>
                  <a:ext uri="{FF2B5EF4-FFF2-40B4-BE49-F238E27FC236}">
                    <a16:creationId xmlns:a16="http://schemas.microsoft.com/office/drawing/2014/main" id="{00000000-0008-0000-0700-0000AE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602038" y="2987675"/>
                <a:ext cx="207962" cy="203200"/>
              </a:xfrm>
              <a:prstGeom prst="ellipse">
                <a:avLst/>
              </a:prstGeom>
              <a:solidFill>
                <a:srgbClr val="BFBFBF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75" name="Freeform 120">
                <a:extLst>
                  <a:ext uri="{FF2B5EF4-FFF2-40B4-BE49-F238E27FC236}">
                    <a16:creationId xmlns:a16="http://schemas.microsoft.com/office/drawing/2014/main" id="{00000000-0008-0000-0700-0000AF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3568700" y="3319463"/>
                <a:ext cx="293687" cy="1863725"/>
              </a:xfrm>
              <a:custGeom>
                <a:avLst/>
                <a:gdLst>
                  <a:gd name="T0" fmla="*/ 77 w 78"/>
                  <a:gd name="T1" fmla="*/ 48 h 496"/>
                  <a:gd name="T2" fmla="*/ 78 w 78"/>
                  <a:gd name="T3" fmla="*/ 39 h 496"/>
                  <a:gd name="T4" fmla="*/ 39 w 78"/>
                  <a:gd name="T5" fmla="*/ 0 h 496"/>
                  <a:gd name="T6" fmla="*/ 0 w 78"/>
                  <a:gd name="T7" fmla="*/ 40 h 496"/>
                  <a:gd name="T8" fmla="*/ 18 w 78"/>
                  <a:gd name="T9" fmla="*/ 475 h 496"/>
                  <a:gd name="T10" fmla="*/ 19 w 78"/>
                  <a:gd name="T11" fmla="*/ 475 h 496"/>
                  <a:gd name="T12" fmla="*/ 19 w 78"/>
                  <a:gd name="T13" fmla="*/ 475 h 496"/>
                  <a:gd name="T14" fmla="*/ 40 w 78"/>
                  <a:gd name="T15" fmla="*/ 496 h 496"/>
                  <a:gd name="T16" fmla="*/ 61 w 78"/>
                  <a:gd name="T17" fmla="*/ 475 h 496"/>
                  <a:gd name="T18" fmla="*/ 61 w 78"/>
                  <a:gd name="T19" fmla="*/ 475 h 496"/>
                  <a:gd name="T20" fmla="*/ 61 w 78"/>
                  <a:gd name="T21" fmla="*/ 475 h 496"/>
                  <a:gd name="T22" fmla="*/ 77 w 78"/>
                  <a:gd name="T23" fmla="*/ 48 h 496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</a:cxnLst>
                <a:rect l="0" t="0" r="r" b="b"/>
                <a:pathLst>
                  <a:path w="78" h="496">
                    <a:moveTo>
                      <a:pt x="77" y="48"/>
                    </a:moveTo>
                    <a:cubicBezTo>
                      <a:pt x="77" y="45"/>
                      <a:pt x="78" y="42"/>
                      <a:pt x="78" y="39"/>
                    </a:cubicBezTo>
                    <a:cubicBezTo>
                      <a:pt x="78" y="18"/>
                      <a:pt x="60" y="0"/>
                      <a:pt x="39" y="0"/>
                    </a:cubicBezTo>
                    <a:cubicBezTo>
                      <a:pt x="17" y="0"/>
                      <a:pt x="0" y="18"/>
                      <a:pt x="0" y="40"/>
                    </a:cubicBezTo>
                    <a:cubicBezTo>
                      <a:pt x="18" y="475"/>
                      <a:pt x="18" y="475"/>
                      <a:pt x="18" y="475"/>
                    </a:cubicBezTo>
                    <a:cubicBezTo>
                      <a:pt x="19" y="475"/>
                      <a:pt x="19" y="475"/>
                      <a:pt x="19" y="475"/>
                    </a:cubicBezTo>
                    <a:cubicBezTo>
                      <a:pt x="19" y="475"/>
                      <a:pt x="19" y="475"/>
                      <a:pt x="19" y="475"/>
                    </a:cubicBezTo>
                    <a:cubicBezTo>
                      <a:pt x="19" y="487"/>
                      <a:pt x="29" y="496"/>
                      <a:pt x="40" y="496"/>
                    </a:cubicBezTo>
                    <a:cubicBezTo>
                      <a:pt x="52" y="496"/>
                      <a:pt x="61" y="487"/>
                      <a:pt x="61" y="475"/>
                    </a:cubicBezTo>
                    <a:cubicBezTo>
                      <a:pt x="61" y="475"/>
                      <a:pt x="61" y="475"/>
                      <a:pt x="61" y="475"/>
                    </a:cubicBezTo>
                    <a:cubicBezTo>
                      <a:pt x="61" y="475"/>
                      <a:pt x="61" y="475"/>
                      <a:pt x="61" y="475"/>
                    </a:cubicBezTo>
                    <a:lnTo>
                      <a:pt x="77" y="48"/>
                    </a:lnTo>
                    <a:close/>
                  </a:path>
                </a:pathLst>
              </a:custGeom>
              <a:solidFill>
                <a:srgbClr val="A26E06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76" name="Oval 121">
                <a:extLst>
                  <a:ext uri="{FF2B5EF4-FFF2-40B4-BE49-F238E27FC236}">
                    <a16:creationId xmlns:a16="http://schemas.microsoft.com/office/drawing/2014/main" id="{00000000-0008-0000-0700-0000B0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360738" y="1187450"/>
                <a:ext cx="735012" cy="733425"/>
              </a:xfrm>
              <a:prstGeom prst="ellipse">
                <a:avLst/>
              </a:prstGeom>
              <a:solidFill>
                <a:srgbClr val="FFFFFF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77" name="Freeform 122">
                <a:extLst>
                  <a:ext uri="{FF2B5EF4-FFF2-40B4-BE49-F238E27FC236}">
                    <a16:creationId xmlns:a16="http://schemas.microsoft.com/office/drawing/2014/main" id="{00000000-0008-0000-0700-0000B1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3319464" y="1157290"/>
                <a:ext cx="790576" cy="790576"/>
              </a:xfrm>
              <a:custGeom>
                <a:avLst/>
                <a:gdLst>
                  <a:gd name="T0" fmla="*/ 105 w 210"/>
                  <a:gd name="T1" fmla="*/ 0 h 210"/>
                  <a:gd name="T2" fmla="*/ 0 w 210"/>
                  <a:gd name="T3" fmla="*/ 105 h 210"/>
                  <a:gd name="T4" fmla="*/ 105 w 210"/>
                  <a:gd name="T5" fmla="*/ 210 h 210"/>
                  <a:gd name="T6" fmla="*/ 210 w 210"/>
                  <a:gd name="T7" fmla="*/ 105 h 210"/>
                  <a:gd name="T8" fmla="*/ 105 w 210"/>
                  <a:gd name="T9" fmla="*/ 0 h 210"/>
                  <a:gd name="T10" fmla="*/ 105 w 210"/>
                  <a:gd name="T11" fmla="*/ 193 h 210"/>
                  <a:gd name="T12" fmla="*/ 17 w 210"/>
                  <a:gd name="T13" fmla="*/ 105 h 210"/>
                  <a:gd name="T14" fmla="*/ 105 w 210"/>
                  <a:gd name="T15" fmla="*/ 18 h 210"/>
                  <a:gd name="T16" fmla="*/ 192 w 210"/>
                  <a:gd name="T17" fmla="*/ 105 h 210"/>
                  <a:gd name="T18" fmla="*/ 105 w 210"/>
                  <a:gd name="T19" fmla="*/ 193 h 21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</a:cxnLst>
                <a:rect l="0" t="0" r="r" b="b"/>
                <a:pathLst>
                  <a:path w="210" h="210">
                    <a:moveTo>
                      <a:pt x="105" y="0"/>
                    </a:moveTo>
                    <a:cubicBezTo>
                      <a:pt x="47" y="0"/>
                      <a:pt x="0" y="47"/>
                      <a:pt x="0" y="105"/>
                    </a:cubicBezTo>
                    <a:cubicBezTo>
                      <a:pt x="0" y="163"/>
                      <a:pt x="47" y="210"/>
                      <a:pt x="105" y="210"/>
                    </a:cubicBezTo>
                    <a:cubicBezTo>
                      <a:pt x="163" y="210"/>
                      <a:pt x="210" y="163"/>
                      <a:pt x="210" y="105"/>
                    </a:cubicBezTo>
                    <a:cubicBezTo>
                      <a:pt x="210" y="47"/>
                      <a:pt x="163" y="0"/>
                      <a:pt x="105" y="0"/>
                    </a:cubicBezTo>
                    <a:close/>
                    <a:moveTo>
                      <a:pt x="105" y="193"/>
                    </a:moveTo>
                    <a:cubicBezTo>
                      <a:pt x="56" y="193"/>
                      <a:pt x="17" y="154"/>
                      <a:pt x="17" y="105"/>
                    </a:cubicBezTo>
                    <a:cubicBezTo>
                      <a:pt x="17" y="57"/>
                      <a:pt x="56" y="18"/>
                      <a:pt x="105" y="18"/>
                    </a:cubicBezTo>
                    <a:cubicBezTo>
                      <a:pt x="153" y="18"/>
                      <a:pt x="192" y="57"/>
                      <a:pt x="192" y="105"/>
                    </a:cubicBezTo>
                    <a:cubicBezTo>
                      <a:pt x="192" y="154"/>
                      <a:pt x="153" y="193"/>
                      <a:pt x="105" y="193"/>
                    </a:cubicBezTo>
                    <a:close/>
                  </a:path>
                </a:pathLst>
              </a:custGeom>
              <a:solidFill>
                <a:srgbClr val="A26E06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</xdr:grpSp>
      </xdr:grp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82547</xdr:colOff>
      <xdr:row>0</xdr:row>
      <xdr:rowOff>72504</xdr:rowOff>
    </xdr:from>
    <xdr:to>
      <xdr:col>3</xdr:col>
      <xdr:colOff>311147</xdr:colOff>
      <xdr:row>2</xdr:row>
      <xdr:rowOff>51319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2547" y="72504"/>
          <a:ext cx="1647825" cy="369340"/>
        </a:xfrm>
        <a:prstGeom prst="rect">
          <a:avLst/>
        </a:prstGeom>
      </xdr:spPr>
    </xdr:pic>
    <xdr:clientData/>
  </xdr:twoCellAnchor>
  <xdr:twoCellAnchor editAs="oneCell">
    <xdr:from>
      <xdr:col>3</xdr:col>
      <xdr:colOff>421211</xdr:colOff>
      <xdr:row>0</xdr:row>
      <xdr:rowOff>72860</xdr:rowOff>
    </xdr:from>
    <xdr:to>
      <xdr:col>6</xdr:col>
      <xdr:colOff>237061</xdr:colOff>
      <xdr:row>2</xdr:row>
      <xdr:rowOff>50963</xdr:rowOff>
    </xdr:to>
    <xdr:pic>
      <xdr:nvPicPr>
        <xdr:cNvPr id="3" name="Imagem 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840436" y="72860"/>
          <a:ext cx="1644650" cy="368628"/>
        </a:xfrm>
        <a:prstGeom prst="rect">
          <a:avLst/>
        </a:prstGeom>
      </xdr:spPr>
    </xdr:pic>
    <xdr:clientData/>
  </xdr:twoCellAnchor>
  <xdr:twoCellAnchor editAs="oneCell">
    <xdr:from>
      <xdr:col>6</xdr:col>
      <xdr:colOff>341837</xdr:colOff>
      <xdr:row>0</xdr:row>
      <xdr:rowOff>72860</xdr:rowOff>
    </xdr:from>
    <xdr:to>
      <xdr:col>9</xdr:col>
      <xdr:colOff>157687</xdr:colOff>
      <xdr:row>2</xdr:row>
      <xdr:rowOff>50963</xdr:rowOff>
    </xdr:to>
    <xdr:pic>
      <xdr:nvPicPr>
        <xdr:cNvPr id="4" name="Imagem 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589862" y="72860"/>
          <a:ext cx="1644650" cy="368628"/>
        </a:xfrm>
        <a:prstGeom prst="rect">
          <a:avLst/>
        </a:prstGeom>
      </xdr:spPr>
    </xdr:pic>
    <xdr:clientData/>
  </xdr:twoCellAnchor>
  <xdr:twoCellAnchor editAs="oneCell">
    <xdr:from>
      <xdr:col>9</xdr:col>
      <xdr:colOff>275691</xdr:colOff>
      <xdr:row>0</xdr:row>
      <xdr:rowOff>72860</xdr:rowOff>
    </xdr:from>
    <xdr:to>
      <xdr:col>12</xdr:col>
      <xdr:colOff>91541</xdr:colOff>
      <xdr:row>2</xdr:row>
      <xdr:rowOff>50963</xdr:rowOff>
    </xdr:to>
    <xdr:pic>
      <xdr:nvPicPr>
        <xdr:cNvPr id="5" name="Imagem 4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352516" y="72860"/>
          <a:ext cx="1644650" cy="368628"/>
        </a:xfrm>
        <a:prstGeom prst="rect">
          <a:avLst/>
        </a:prstGeom>
      </xdr:spPr>
    </xdr:pic>
    <xdr:clientData/>
  </xdr:twoCellAnchor>
  <xdr:twoCellAnchor editAs="oneCell">
    <xdr:from>
      <xdr:col>12</xdr:col>
      <xdr:colOff>217486</xdr:colOff>
      <xdr:row>0</xdr:row>
      <xdr:rowOff>72860</xdr:rowOff>
    </xdr:from>
    <xdr:to>
      <xdr:col>15</xdr:col>
      <xdr:colOff>33336</xdr:colOff>
      <xdr:row>2</xdr:row>
      <xdr:rowOff>50963</xdr:rowOff>
    </xdr:to>
    <xdr:pic>
      <xdr:nvPicPr>
        <xdr:cNvPr id="6" name="Imagem 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123111" y="72860"/>
          <a:ext cx="1644650" cy="368628"/>
        </a:xfrm>
        <a:prstGeom prst="rect">
          <a:avLst/>
        </a:prstGeom>
      </xdr:spPr>
    </xdr:pic>
    <xdr:clientData/>
  </xdr:twoCellAnchor>
  <xdr:twoCellAnchor editAs="oneCell">
    <xdr:from>
      <xdr:col>15</xdr:col>
      <xdr:colOff>155821</xdr:colOff>
      <xdr:row>0</xdr:row>
      <xdr:rowOff>167636</xdr:rowOff>
    </xdr:from>
    <xdr:to>
      <xdr:col>17</xdr:col>
      <xdr:colOff>585504</xdr:colOff>
      <xdr:row>3</xdr:row>
      <xdr:rowOff>3813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890246" y="167636"/>
          <a:ext cx="1648883" cy="369577"/>
        </a:xfrm>
        <a:prstGeom prst="rect">
          <a:avLst/>
        </a:prstGeom>
      </xdr:spPr>
    </xdr:pic>
    <xdr:clientData/>
  </xdr:twoCellAnchor>
  <xdr:twoCellAnchor editAs="oneCell">
    <xdr:from>
      <xdr:col>18</xdr:col>
      <xdr:colOff>98425</xdr:colOff>
      <xdr:row>0</xdr:row>
      <xdr:rowOff>72386</xdr:rowOff>
    </xdr:from>
    <xdr:to>
      <xdr:col>20</xdr:col>
      <xdr:colOff>528108</xdr:colOff>
      <xdr:row>2</xdr:row>
      <xdr:rowOff>51438</xdr:rowOff>
    </xdr:to>
    <xdr:pic>
      <xdr:nvPicPr>
        <xdr:cNvPr id="8" name="Imagem 7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661650" y="72386"/>
          <a:ext cx="1648883" cy="369577"/>
        </a:xfrm>
        <a:prstGeom prst="rect">
          <a:avLst/>
        </a:prstGeom>
      </xdr:spPr>
    </xdr:pic>
    <xdr:clientData/>
  </xdr:twoCellAnchor>
  <xdr:twoCellAnchor>
    <xdr:from>
      <xdr:col>15</xdr:col>
      <xdr:colOff>147674</xdr:colOff>
      <xdr:row>2</xdr:row>
      <xdr:rowOff>37256</xdr:rowOff>
    </xdr:from>
    <xdr:to>
      <xdr:col>17</xdr:col>
      <xdr:colOff>577274</xdr:colOff>
      <xdr:row>3</xdr:row>
      <xdr:rowOff>2381</xdr:rowOff>
    </xdr:to>
    <xdr:grpSp>
      <xdr:nvGrpSpPr>
        <xdr:cNvPr id="9" name="Agrupar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GrpSpPr/>
      </xdr:nvGrpSpPr>
      <xdr:grpSpPr>
        <a:xfrm>
          <a:off x="8882099" y="427781"/>
          <a:ext cx="1648800" cy="108000"/>
          <a:chOff x="52424" y="399206"/>
          <a:chExt cx="1648800" cy="108000"/>
        </a:xfrm>
      </xdr:grpSpPr>
      <xdr:sp macro="" textlink="">
        <xdr:nvSpPr>
          <xdr:cNvPr id="10" name="Retângulo 9">
            <a:extLst>
              <a:ext uri="{FF2B5EF4-FFF2-40B4-BE49-F238E27FC236}">
                <a16:creationId xmlns:a16="http://schemas.microsoft.com/office/drawing/2014/main" id="{00000000-0008-0000-0800-00000A000000}"/>
              </a:ext>
            </a:extLst>
          </xdr:cNvPr>
          <xdr:cNvSpPr/>
        </xdr:nvSpPr>
        <xdr:spPr>
          <a:xfrm rot="5400000">
            <a:off x="858824" y="-337477"/>
            <a:ext cx="36000" cy="1648800"/>
          </a:xfrm>
          <a:prstGeom prst="rect">
            <a:avLst/>
          </a:prstGeom>
          <a:solidFill>
            <a:schemeClr val="bg1">
              <a:lumMod val="6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1" name="Triângulo isósceles 10">
            <a:extLst>
              <a:ext uri="{FF2B5EF4-FFF2-40B4-BE49-F238E27FC236}">
                <a16:creationId xmlns:a16="http://schemas.microsoft.com/office/drawing/2014/main" id="{00000000-0008-0000-0800-00000B000000}"/>
              </a:ext>
            </a:extLst>
          </xdr:cNvPr>
          <xdr:cNvSpPr/>
        </xdr:nvSpPr>
        <xdr:spPr>
          <a:xfrm>
            <a:off x="766021" y="399206"/>
            <a:ext cx="144000" cy="108000"/>
          </a:xfrm>
          <a:prstGeom prst="triangle">
            <a:avLst/>
          </a:prstGeom>
          <a:solidFill>
            <a:schemeClr val="bg1">
              <a:lumMod val="6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</xdr:grpSp>
    <xdr:clientData/>
  </xdr:twoCellAnchor>
  <xdr:oneCellAnchor>
    <xdr:from>
      <xdr:col>6</xdr:col>
      <xdr:colOff>419100</xdr:colOff>
      <xdr:row>7</xdr:row>
      <xdr:rowOff>85725</xdr:rowOff>
    </xdr:from>
    <xdr:ext cx="184731" cy="264560"/>
    <xdr:sp macro="" textlink="">
      <xdr:nvSpPr>
        <xdr:cNvPr id="25" name="CaixaDeTexto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SpPr txBox="1"/>
      </xdr:nvSpPr>
      <xdr:spPr>
        <a:xfrm>
          <a:off x="3667125" y="138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twoCellAnchor>
    <xdr:from>
      <xdr:col>0</xdr:col>
      <xdr:colOff>0</xdr:colOff>
      <xdr:row>3</xdr:row>
      <xdr:rowOff>142875</xdr:rowOff>
    </xdr:from>
    <xdr:to>
      <xdr:col>20</xdr:col>
      <xdr:colOff>533774</xdr:colOff>
      <xdr:row>32</xdr:row>
      <xdr:rowOff>57750</xdr:rowOff>
    </xdr:to>
    <xdr:grpSp>
      <xdr:nvGrpSpPr>
        <xdr:cNvPr id="20" name="Agrupar 19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GrpSpPr/>
      </xdr:nvGrpSpPr>
      <xdr:grpSpPr>
        <a:xfrm>
          <a:off x="0" y="676275"/>
          <a:ext cx="12316199" cy="5439375"/>
          <a:chOff x="9525" y="676275"/>
          <a:chExt cx="12306674" cy="5439375"/>
        </a:xfrm>
      </xdr:grpSpPr>
      <xdr:grpSp>
        <xdr:nvGrpSpPr>
          <xdr:cNvPr id="21" name="Agrupar 20">
            <a:extLst>
              <a:ext uri="{FF2B5EF4-FFF2-40B4-BE49-F238E27FC236}">
                <a16:creationId xmlns:a16="http://schemas.microsoft.com/office/drawing/2014/main" id="{00000000-0008-0000-0800-000015000000}"/>
              </a:ext>
            </a:extLst>
          </xdr:cNvPr>
          <xdr:cNvGrpSpPr/>
        </xdr:nvGrpSpPr>
        <xdr:grpSpPr>
          <a:xfrm>
            <a:off x="10858501" y="695325"/>
            <a:ext cx="1285875" cy="1920830"/>
            <a:chOff x="10610850" y="714375"/>
            <a:chExt cx="1285875" cy="1920830"/>
          </a:xfrm>
        </xdr:grpSpPr>
        <xdr:grpSp>
          <xdr:nvGrpSpPr>
            <xdr:cNvPr id="113" name="Agrupar 112">
              <a:extLst>
                <a:ext uri="{FF2B5EF4-FFF2-40B4-BE49-F238E27FC236}">
                  <a16:creationId xmlns:a16="http://schemas.microsoft.com/office/drawing/2014/main" id="{00000000-0008-0000-0800-000071000000}"/>
                </a:ext>
              </a:extLst>
            </xdr:cNvPr>
            <xdr:cNvGrpSpPr/>
          </xdr:nvGrpSpPr>
          <xdr:grpSpPr>
            <a:xfrm>
              <a:off x="10696577" y="1190625"/>
              <a:ext cx="1171573" cy="778910"/>
              <a:chOff x="10467977" y="2676525"/>
              <a:chExt cx="1171573" cy="778910"/>
            </a:xfrm>
          </xdr:grpSpPr>
          <xdr:pic>
            <xdr:nvPicPr>
              <xdr:cNvPr id="118" name="Imagem 117">
                <a:extLst>
                  <a:ext uri="{FF2B5EF4-FFF2-40B4-BE49-F238E27FC236}">
                    <a16:creationId xmlns:a16="http://schemas.microsoft.com/office/drawing/2014/main" id="{00000000-0008-0000-0800-000076000000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14" cstate="print">
                <a:extLs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tretch>
                <a:fillRect/>
              </a:stretch>
            </xdr:blipFill>
            <xdr:spPr>
              <a:xfrm>
                <a:off x="10467977" y="2676525"/>
                <a:ext cx="262245" cy="252000"/>
              </a:xfrm>
              <a:prstGeom prst="rect">
                <a:avLst/>
              </a:prstGeom>
            </xdr:spPr>
          </xdr:pic>
          <xdr:sp macro="" textlink="SUPORTE!D64">
            <xdr:nvSpPr>
              <xdr:cNvPr id="119" name="CaixaDeTexto 118">
                <a:extLst>
                  <a:ext uri="{FF2B5EF4-FFF2-40B4-BE49-F238E27FC236}">
                    <a16:creationId xmlns:a16="http://schemas.microsoft.com/office/drawing/2014/main" id="{00000000-0008-0000-0800-000077000000}"/>
                  </a:ext>
                </a:extLst>
              </xdr:cNvPr>
              <xdr:cNvSpPr txBox="1"/>
            </xdr:nvSpPr>
            <xdr:spPr>
              <a:xfrm>
                <a:off x="10620375" y="2695575"/>
                <a:ext cx="1000125" cy="256737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square" rtlCol="0" anchor="t">
                <a:noAutofit/>
              </a:bodyPr>
              <a:lstStyle/>
              <a:p>
                <a:pPr marL="0" indent="0" algn="ctr"/>
                <a:r>
                  <a:rPr lang="en-US" sz="1050" b="1" i="0" u="none" strike="noStrike">
                    <a:solidFill>
                      <a:schemeClr val="bg1">
                        <a:lumMod val="50000"/>
                      </a:schemeClr>
                    </a:solidFill>
                    <a:latin typeface="Calibri"/>
                    <a:ea typeface="+mn-ea"/>
                    <a:cs typeface="Calibri"/>
                  </a:rPr>
                  <a:t>CATEGORIA</a:t>
                </a:r>
                <a:endParaRPr lang="pt-BR" sz="1050" b="1" i="0" u="none" strike="noStrike">
                  <a:solidFill>
                    <a:schemeClr val="bg1">
                      <a:lumMod val="50000"/>
                    </a:schemeClr>
                  </a:solidFill>
                  <a:latin typeface="Calibri"/>
                  <a:ea typeface="+mn-ea"/>
                  <a:cs typeface="Calibri"/>
                </a:endParaRPr>
              </a:p>
            </xdr:txBody>
          </xdr:sp>
          <xdr:pic>
            <xdr:nvPicPr>
              <xdr:cNvPr id="120" name="Imagem 119">
                <a:extLst>
                  <a:ext uri="{FF2B5EF4-FFF2-40B4-BE49-F238E27FC236}">
                    <a16:creationId xmlns:a16="http://schemas.microsoft.com/office/drawing/2014/main" id="{00000000-0008-0000-0800-000078000000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15" cstate="print">
                <a:extLs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tretch>
                <a:fillRect/>
              </a:stretch>
            </xdr:blipFill>
            <xdr:spPr>
              <a:xfrm>
                <a:off x="10696577" y="3041605"/>
                <a:ext cx="207103" cy="144000"/>
              </a:xfrm>
              <a:prstGeom prst="rect">
                <a:avLst/>
              </a:prstGeom>
            </xdr:spPr>
          </xdr:pic>
          <xdr:cxnSp macro="">
            <xdr:nvCxnSpPr>
              <xdr:cNvPr id="121" name="Conector reto 120">
                <a:extLst>
                  <a:ext uri="{FF2B5EF4-FFF2-40B4-BE49-F238E27FC236}">
                    <a16:creationId xmlns:a16="http://schemas.microsoft.com/office/drawing/2014/main" id="{00000000-0008-0000-0800-000079000000}"/>
                  </a:ext>
                </a:extLst>
              </xdr:cNvPr>
              <xdr:cNvCxnSpPr/>
            </xdr:nvCxnSpPr>
            <xdr:spPr>
              <a:xfrm>
                <a:off x="10591800" y="2952750"/>
                <a:ext cx="0" cy="438150"/>
              </a:xfrm>
              <a:prstGeom prst="line">
                <a:avLst/>
              </a:prstGeom>
              <a:ln>
                <a:solidFill>
                  <a:schemeClr val="bg1">
                    <a:lumMod val="65000"/>
                  </a:schemeClr>
                </a:solidFill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  <xdr:pic>
            <xdr:nvPicPr>
              <xdr:cNvPr id="122" name="Imagem 121">
                <a:extLst>
                  <a:ext uri="{FF2B5EF4-FFF2-40B4-BE49-F238E27FC236}">
                    <a16:creationId xmlns:a16="http://schemas.microsoft.com/office/drawing/2014/main" id="{00000000-0008-0000-0800-00007A000000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15" cstate="print">
                <a:extLs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tretch>
                <a:fillRect/>
              </a:stretch>
            </xdr:blipFill>
            <xdr:spPr>
              <a:xfrm>
                <a:off x="10696577" y="3251155"/>
                <a:ext cx="207103" cy="144000"/>
              </a:xfrm>
              <a:prstGeom prst="rect">
                <a:avLst/>
              </a:prstGeom>
            </xdr:spPr>
          </xdr:pic>
          <xdr:sp macro="" textlink="">
            <xdr:nvSpPr>
              <xdr:cNvPr id="123" name="CaixaDeTexto 122">
                <a:extLst>
                  <a:ext uri="{FF2B5EF4-FFF2-40B4-BE49-F238E27FC236}">
                    <a16:creationId xmlns:a16="http://schemas.microsoft.com/office/drawing/2014/main" id="{00000000-0008-0000-0800-00007B000000}"/>
                  </a:ext>
                </a:extLst>
              </xdr:cNvPr>
              <xdr:cNvSpPr txBox="1"/>
            </xdr:nvSpPr>
            <xdr:spPr>
              <a:xfrm>
                <a:off x="10848975" y="2981325"/>
                <a:ext cx="790575" cy="264560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square" rtlCol="0" anchor="t">
                <a:noAutofit/>
              </a:bodyPr>
              <a:lstStyle/>
              <a:p>
                <a:pPr marL="0" indent="0" algn="l"/>
                <a:r>
                  <a:rPr lang="en-US" sz="1050" b="1" i="0" u="none" strike="noStrike">
                    <a:solidFill>
                      <a:srgbClr val="41C77E"/>
                    </a:solidFill>
                    <a:latin typeface="Calibri"/>
                    <a:ea typeface="+mn-ea"/>
                    <a:cs typeface="Calibri"/>
                  </a:rPr>
                  <a:t>RECEITA 1</a:t>
                </a:r>
              </a:p>
            </xdr:txBody>
          </xdr:sp>
          <xdr:sp macro="" textlink="">
            <xdr:nvSpPr>
              <xdr:cNvPr id="124" name="CaixaDeTexto 123">
                <a:extLst>
                  <a:ext uri="{FF2B5EF4-FFF2-40B4-BE49-F238E27FC236}">
                    <a16:creationId xmlns:a16="http://schemas.microsoft.com/office/drawing/2014/main" id="{00000000-0008-0000-0800-00007C000000}"/>
                  </a:ext>
                </a:extLst>
              </xdr:cNvPr>
              <xdr:cNvSpPr txBox="1"/>
            </xdr:nvSpPr>
            <xdr:spPr>
              <a:xfrm>
                <a:off x="10848975" y="3190875"/>
                <a:ext cx="790575" cy="264560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square" rtlCol="0" anchor="t">
                <a:noAutofit/>
              </a:bodyPr>
              <a:lstStyle/>
              <a:p>
                <a:pPr marL="0" indent="0" algn="l"/>
                <a:r>
                  <a:rPr lang="en-US" sz="1050" b="1" i="0" u="none" strike="noStrike">
                    <a:solidFill>
                      <a:srgbClr val="41C77E"/>
                    </a:solidFill>
                    <a:latin typeface="Calibri"/>
                    <a:ea typeface="+mn-ea"/>
                    <a:cs typeface="Calibri"/>
                  </a:rPr>
                  <a:t>RECEITA 2</a:t>
                </a:r>
              </a:p>
            </xdr:txBody>
          </xdr:sp>
        </xdr:grpSp>
        <xdr:sp macro="" textlink="">
          <xdr:nvSpPr>
            <xdr:cNvPr id="114" name="CaixaDeTexto 113">
              <a:extLst>
                <a:ext uri="{FF2B5EF4-FFF2-40B4-BE49-F238E27FC236}">
                  <a16:creationId xmlns:a16="http://schemas.microsoft.com/office/drawing/2014/main" id="{00000000-0008-0000-0800-000072000000}"/>
                </a:ext>
              </a:extLst>
            </xdr:cNvPr>
            <xdr:cNvSpPr txBox="1"/>
          </xdr:nvSpPr>
          <xdr:spPr>
            <a:xfrm>
              <a:off x="10610850" y="2026192"/>
              <a:ext cx="1285875" cy="6090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>
              <a:spAutoFit/>
            </a:bodyPr>
            <a:lstStyle/>
            <a:p>
              <a:pPr algn="ctr"/>
              <a:r>
                <a:rPr lang="pt-BR" sz="1100" b="1">
                  <a:solidFill>
                    <a:schemeClr val="bg1">
                      <a:lumMod val="50000"/>
                    </a:schemeClr>
                  </a:solidFill>
                </a:rPr>
                <a:t>AS RECEITAS SÃO ITENS DE UMA CATEGORIA.</a:t>
              </a:r>
            </a:p>
          </xdr:txBody>
        </xdr:sp>
        <xdr:grpSp>
          <xdr:nvGrpSpPr>
            <xdr:cNvPr id="115" name="Agrupar 114">
              <a:extLst>
                <a:ext uri="{FF2B5EF4-FFF2-40B4-BE49-F238E27FC236}">
                  <a16:creationId xmlns:a16="http://schemas.microsoft.com/office/drawing/2014/main" id="{00000000-0008-0000-0800-000073000000}"/>
                </a:ext>
              </a:extLst>
            </xdr:cNvPr>
            <xdr:cNvGrpSpPr/>
          </xdr:nvGrpSpPr>
          <xdr:grpSpPr>
            <a:xfrm>
              <a:off x="10687050" y="714375"/>
              <a:ext cx="1133475" cy="342786"/>
              <a:chOff x="10629900" y="781050"/>
              <a:chExt cx="1133475" cy="342786"/>
            </a:xfrm>
          </xdr:grpSpPr>
          <xdr:sp macro="" textlink="">
            <xdr:nvSpPr>
              <xdr:cNvPr id="116" name="CaixaDeTexto 115">
                <a:extLst>
                  <a:ext uri="{FF2B5EF4-FFF2-40B4-BE49-F238E27FC236}">
                    <a16:creationId xmlns:a16="http://schemas.microsoft.com/office/drawing/2014/main" id="{00000000-0008-0000-0800-000074000000}"/>
                  </a:ext>
                </a:extLst>
              </xdr:cNvPr>
              <xdr:cNvSpPr txBox="1"/>
            </xdr:nvSpPr>
            <xdr:spPr>
              <a:xfrm>
                <a:off x="10691435" y="781050"/>
                <a:ext cx="1010405" cy="342786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rtlCol="0" anchor="t">
                <a:spAutoFit/>
              </a:bodyPr>
              <a:lstStyle/>
              <a:p>
                <a:pPr algn="ctr"/>
                <a:r>
                  <a:rPr lang="pt-BR" sz="1600" b="1" baseline="0">
                    <a:solidFill>
                      <a:srgbClr val="32AC69"/>
                    </a:solidFill>
                  </a:rPr>
                  <a:t>ENTENDA</a:t>
                </a:r>
                <a:endParaRPr lang="pt-BR" sz="1600" b="1">
                  <a:solidFill>
                    <a:srgbClr val="32AC69"/>
                  </a:solidFill>
                </a:endParaRPr>
              </a:p>
            </xdr:txBody>
          </xdr:sp>
          <xdr:cxnSp macro="">
            <xdr:nvCxnSpPr>
              <xdr:cNvPr id="117" name="Conector reto 116">
                <a:extLst>
                  <a:ext uri="{FF2B5EF4-FFF2-40B4-BE49-F238E27FC236}">
                    <a16:creationId xmlns:a16="http://schemas.microsoft.com/office/drawing/2014/main" id="{00000000-0008-0000-0800-000075000000}"/>
                  </a:ext>
                </a:extLst>
              </xdr:cNvPr>
              <xdr:cNvCxnSpPr/>
            </xdr:nvCxnSpPr>
            <xdr:spPr>
              <a:xfrm>
                <a:off x="10629900" y="1066800"/>
                <a:ext cx="1133475" cy="0"/>
              </a:xfrm>
              <a:prstGeom prst="line">
                <a:avLst/>
              </a:prstGeom>
              <a:ln>
                <a:solidFill>
                  <a:srgbClr val="41C77E"/>
                </a:solidFill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</xdr:grpSp>
      <xdr:grpSp>
        <xdr:nvGrpSpPr>
          <xdr:cNvPr id="22" name="Agrupar 21">
            <a:extLst>
              <a:ext uri="{FF2B5EF4-FFF2-40B4-BE49-F238E27FC236}">
                <a16:creationId xmlns:a16="http://schemas.microsoft.com/office/drawing/2014/main" id="{00000000-0008-0000-0800-000016000000}"/>
              </a:ext>
            </a:extLst>
          </xdr:cNvPr>
          <xdr:cNvGrpSpPr/>
        </xdr:nvGrpSpPr>
        <xdr:grpSpPr>
          <a:xfrm>
            <a:off x="10877551" y="2886075"/>
            <a:ext cx="1419224" cy="961438"/>
            <a:chOff x="11077576" y="2933700"/>
            <a:chExt cx="1419224" cy="961438"/>
          </a:xfrm>
        </xdr:grpSpPr>
        <xdr:pic>
          <xdr:nvPicPr>
            <xdr:cNvPr id="109" name="Imagem 108">
              <a:extLst>
                <a:ext uri="{FF2B5EF4-FFF2-40B4-BE49-F238E27FC236}">
                  <a16:creationId xmlns:a16="http://schemas.microsoft.com/office/drawing/2014/main" id="{00000000-0008-0000-0800-00006D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6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1077576" y="3429000"/>
              <a:ext cx="252878" cy="324000"/>
            </a:xfrm>
            <a:prstGeom prst="rect">
              <a:avLst/>
            </a:prstGeom>
          </xdr:spPr>
        </xdr:pic>
        <xdr:sp macro="" textlink="">
          <xdr:nvSpPr>
            <xdr:cNvPr id="110" name="CaixaDeTexto 109">
              <a:extLst>
                <a:ext uri="{FF2B5EF4-FFF2-40B4-BE49-F238E27FC236}">
                  <a16:creationId xmlns:a16="http://schemas.microsoft.com/office/drawing/2014/main" id="{00000000-0008-0000-0800-00006E000000}"/>
                </a:ext>
              </a:extLst>
            </xdr:cNvPr>
            <xdr:cNvSpPr txBox="1"/>
          </xdr:nvSpPr>
          <xdr:spPr>
            <a:xfrm>
              <a:off x="11187113" y="2933700"/>
              <a:ext cx="1010405" cy="34278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noAutofit/>
            </a:bodyPr>
            <a:lstStyle/>
            <a:p>
              <a:pPr algn="ctr"/>
              <a:r>
                <a:rPr lang="pt-BR" sz="1600" b="1" baseline="0">
                  <a:solidFill>
                    <a:srgbClr val="32AC69"/>
                  </a:solidFill>
                </a:rPr>
                <a:t>DICA</a:t>
              </a:r>
              <a:endParaRPr lang="pt-BR" sz="1600" b="1">
                <a:solidFill>
                  <a:srgbClr val="32AC69"/>
                </a:solidFill>
              </a:endParaRPr>
            </a:p>
          </xdr:txBody>
        </xdr:sp>
        <xdr:cxnSp macro="">
          <xdr:nvCxnSpPr>
            <xdr:cNvPr id="111" name="Conector reto 110">
              <a:extLst>
                <a:ext uri="{FF2B5EF4-FFF2-40B4-BE49-F238E27FC236}">
                  <a16:creationId xmlns:a16="http://schemas.microsoft.com/office/drawing/2014/main" id="{00000000-0008-0000-0800-00006F000000}"/>
                </a:ext>
              </a:extLst>
            </xdr:cNvPr>
            <xdr:cNvCxnSpPr/>
          </xdr:nvCxnSpPr>
          <xdr:spPr>
            <a:xfrm>
              <a:off x="11125578" y="3238500"/>
              <a:ext cx="1133475" cy="0"/>
            </a:xfrm>
            <a:prstGeom prst="line">
              <a:avLst/>
            </a:prstGeom>
            <a:ln>
              <a:solidFill>
                <a:srgbClr val="41C77E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112" name="CaixaDeTexto 111">
              <a:extLst>
                <a:ext uri="{FF2B5EF4-FFF2-40B4-BE49-F238E27FC236}">
                  <a16:creationId xmlns:a16="http://schemas.microsoft.com/office/drawing/2014/main" id="{00000000-0008-0000-0800-000070000000}"/>
                </a:ext>
              </a:extLst>
            </xdr:cNvPr>
            <xdr:cNvSpPr txBox="1"/>
          </xdr:nvSpPr>
          <xdr:spPr>
            <a:xfrm>
              <a:off x="11210925" y="3286125"/>
              <a:ext cx="1285875" cy="6090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1100" b="1">
                  <a:solidFill>
                    <a:schemeClr val="bg1">
                      <a:lumMod val="50000"/>
                    </a:schemeClr>
                  </a:solidFill>
                </a:rPr>
                <a:t>CONCENTRE-SE</a:t>
              </a:r>
              <a:r>
                <a:rPr lang="pt-BR" sz="1100" b="1" baseline="0">
                  <a:solidFill>
                    <a:schemeClr val="bg1">
                      <a:lumMod val="50000"/>
                    </a:schemeClr>
                  </a:solidFill>
                </a:rPr>
                <a:t> NAS </a:t>
              </a:r>
              <a:r>
                <a:rPr lang="pt-BR" sz="1100" b="1" u="sng" baseline="0">
                  <a:solidFill>
                    <a:schemeClr val="bg1">
                      <a:lumMod val="50000"/>
                    </a:schemeClr>
                  </a:solidFill>
                </a:rPr>
                <a:t>GRANDES</a:t>
              </a:r>
              <a:r>
                <a:rPr lang="pt-BR" sz="1100" b="1" baseline="0">
                  <a:solidFill>
                    <a:schemeClr val="bg1">
                      <a:lumMod val="50000"/>
                    </a:schemeClr>
                  </a:solidFill>
                </a:rPr>
                <a:t> RECEITAS!</a:t>
              </a:r>
              <a:endParaRPr lang="pt-BR" sz="1100" b="1">
                <a:solidFill>
                  <a:schemeClr val="bg1">
                    <a:lumMod val="50000"/>
                  </a:schemeClr>
                </a:solidFill>
              </a:endParaRPr>
            </a:p>
          </xdr:txBody>
        </xdr:sp>
      </xdr:grpSp>
      <xdr:grpSp>
        <xdr:nvGrpSpPr>
          <xdr:cNvPr id="28" name="Agrupar 27">
            <a:extLst>
              <a:ext uri="{FF2B5EF4-FFF2-40B4-BE49-F238E27FC236}">
                <a16:creationId xmlns:a16="http://schemas.microsoft.com/office/drawing/2014/main" id="{00000000-0008-0000-0800-00001C000000}"/>
              </a:ext>
            </a:extLst>
          </xdr:cNvPr>
          <xdr:cNvGrpSpPr/>
        </xdr:nvGrpSpPr>
        <xdr:grpSpPr>
          <a:xfrm>
            <a:off x="9525" y="4143375"/>
            <a:ext cx="12306674" cy="1972275"/>
            <a:chOff x="9525" y="4143375"/>
            <a:chExt cx="12306674" cy="1972275"/>
          </a:xfrm>
        </xdr:grpSpPr>
        <xdr:sp macro="" textlink="">
          <xdr:nvSpPr>
            <xdr:cNvPr id="94" name="Retângulo 93">
              <a:extLst>
                <a:ext uri="{FF2B5EF4-FFF2-40B4-BE49-F238E27FC236}">
                  <a16:creationId xmlns:a16="http://schemas.microsoft.com/office/drawing/2014/main" id="{00000000-0008-0000-0800-00005E000000}"/>
                </a:ext>
              </a:extLst>
            </xdr:cNvPr>
            <xdr:cNvSpPr/>
          </xdr:nvSpPr>
          <xdr:spPr>
            <a:xfrm>
              <a:off x="76199" y="4143375"/>
              <a:ext cx="12240000" cy="1933575"/>
            </a:xfrm>
            <a:prstGeom prst="rect">
              <a:avLst/>
            </a:prstGeom>
            <a:solidFill>
              <a:schemeClr val="bg1"/>
            </a:solidFill>
            <a:ln>
              <a:noFill/>
            </a:ln>
            <a:effectLst>
              <a:outerShdw blurRad="50800" dist="38100" dir="2700000" algn="tl" rotWithShape="0">
                <a:prstClr val="black">
                  <a:alpha val="1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>
                <a:solidFill>
                  <a:srgbClr val="FF9797"/>
                </a:solidFill>
              </a:endParaRPr>
            </a:p>
          </xdr:txBody>
        </xdr:sp>
        <xdr:grpSp>
          <xdr:nvGrpSpPr>
            <xdr:cNvPr id="95" name="Agrupar 94">
              <a:extLst>
                <a:ext uri="{FF2B5EF4-FFF2-40B4-BE49-F238E27FC236}">
                  <a16:creationId xmlns:a16="http://schemas.microsoft.com/office/drawing/2014/main" id="{00000000-0008-0000-0800-00005F000000}"/>
                </a:ext>
              </a:extLst>
            </xdr:cNvPr>
            <xdr:cNvGrpSpPr/>
          </xdr:nvGrpSpPr>
          <xdr:grpSpPr>
            <a:xfrm>
              <a:off x="9525" y="4162425"/>
              <a:ext cx="12298983" cy="1953225"/>
              <a:chOff x="9525" y="4162425"/>
              <a:chExt cx="12298983" cy="1953225"/>
            </a:xfrm>
          </xdr:grpSpPr>
          <xdr:graphicFrame macro="">
            <xdr:nvGraphicFramePr>
              <xdr:cNvPr id="96" name="Gráfico 95">
                <a:extLst>
                  <a:ext uri="{FF2B5EF4-FFF2-40B4-BE49-F238E27FC236}">
                    <a16:creationId xmlns:a16="http://schemas.microsoft.com/office/drawing/2014/main" id="{00000000-0008-0000-0800-000060000000}"/>
                  </a:ext>
                </a:extLst>
              </xdr:cNvPr>
              <xdr:cNvGraphicFramePr>
                <a:graphicFrameLocks/>
              </xdr:cNvGraphicFramePr>
            </xdr:nvGraphicFramePr>
            <xdr:xfrm>
              <a:off x="9525" y="4162425"/>
              <a:ext cx="10020300" cy="1714500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17"/>
              </a:graphicData>
            </a:graphic>
          </xdr:graphicFrame>
          <xdr:sp macro="" textlink="SUPORTE!Q101">
            <xdr:nvSpPr>
              <xdr:cNvPr id="97" name="CaixaDeTexto 96">
                <a:extLst>
                  <a:ext uri="{FF2B5EF4-FFF2-40B4-BE49-F238E27FC236}">
                    <a16:creationId xmlns:a16="http://schemas.microsoft.com/office/drawing/2014/main" id="{00000000-0008-0000-0800-000061000000}"/>
                  </a:ext>
                </a:extLst>
              </xdr:cNvPr>
              <xdr:cNvSpPr txBox="1"/>
            </xdr:nvSpPr>
            <xdr:spPr>
              <a:xfrm>
                <a:off x="11866592" y="5567362"/>
                <a:ext cx="441916" cy="217560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rtlCol="0" anchor="t">
                <a:spAutoFit/>
              </a:bodyPr>
              <a:lstStyle/>
              <a:p>
                <a:pPr marL="0" indent="0" algn="r"/>
                <a:fld id="{E2950029-D577-4755-8DC1-848BF9A64B98}" type="TxLink">
                  <a:rPr lang="en-US" sz="800" b="1" i="0" u="none" strike="noStrike">
                    <a:solidFill>
                      <a:schemeClr val="bg1">
                        <a:lumMod val="65000"/>
                      </a:schemeClr>
                    </a:solidFill>
                    <a:latin typeface="Calibri"/>
                    <a:ea typeface="+mn-ea"/>
                    <a:cs typeface="Calibri"/>
                  </a:rPr>
                  <a:pPr marL="0" indent="0" algn="r"/>
                  <a:t>0,0%</a:t>
                </a:fld>
                <a:endParaRPr lang="pt-BR" sz="800" b="1" i="0" u="none" strike="noStrike">
                  <a:solidFill>
                    <a:schemeClr val="bg1">
                      <a:lumMod val="65000"/>
                    </a:schemeClr>
                  </a:solidFill>
                  <a:latin typeface="Calibri"/>
                  <a:ea typeface="+mn-ea"/>
                  <a:cs typeface="Calibri"/>
                </a:endParaRPr>
              </a:p>
            </xdr:txBody>
          </xdr:sp>
          <xdr:sp macro="" textlink="">
            <xdr:nvSpPr>
              <xdr:cNvPr id="98" name="CaixaDeTexto 97">
                <a:extLst>
                  <a:ext uri="{FF2B5EF4-FFF2-40B4-BE49-F238E27FC236}">
                    <a16:creationId xmlns:a16="http://schemas.microsoft.com/office/drawing/2014/main" id="{00000000-0008-0000-0800-000062000000}"/>
                  </a:ext>
                </a:extLst>
              </xdr:cNvPr>
              <xdr:cNvSpPr txBox="1"/>
            </xdr:nvSpPr>
            <xdr:spPr>
              <a:xfrm>
                <a:off x="10010775" y="4171950"/>
                <a:ext cx="2209451" cy="311496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rtlCol="0" anchor="t">
                <a:spAutoFit/>
              </a:bodyPr>
              <a:lstStyle/>
              <a:p>
                <a:r>
                  <a:rPr lang="pt-BR" sz="1400" b="1">
                    <a:solidFill>
                      <a:schemeClr val="bg1">
                        <a:lumMod val="50000"/>
                      </a:schemeClr>
                    </a:solidFill>
                  </a:rPr>
                  <a:t>ESCOLHA UMA </a:t>
                </a:r>
                <a:r>
                  <a:rPr lang="pt-BR" sz="1400" b="1">
                    <a:solidFill>
                      <a:srgbClr val="32AC69"/>
                    </a:solidFill>
                  </a:rPr>
                  <a:t>CATEGORIA</a:t>
                </a:r>
              </a:p>
            </xdr:txBody>
          </xdr:sp>
          <mc:AlternateContent xmlns:mc="http://schemas.openxmlformats.org/markup-compatibility/2006">
            <mc:Choice xmlns:a14="http://schemas.microsoft.com/office/drawing/2010/main" Requires="a14">
              <xdr:sp macro="" textlink="">
                <xdr:nvSpPr>
                  <xdr:cNvPr id="20481" name="Drop Down 1" hidden="1">
                    <a:extLst>
                      <a:ext uri="{63B3BB69-23CF-44E3-9099-C40C66FF867C}">
                        <a14:compatExt spid="_x0000_s20481"/>
                      </a:ext>
                      <a:ext uri="{FF2B5EF4-FFF2-40B4-BE49-F238E27FC236}">
                        <a16:creationId xmlns:a16="http://schemas.microsoft.com/office/drawing/2014/main" id="{00000000-0008-0000-0800-000001500000}"/>
                      </a:ext>
                    </a:extLst>
                  </xdr:cNvPr>
                  <xdr:cNvSpPr/>
                </xdr:nvSpPr>
                <xdr:spPr bwMode="auto">
                  <a:xfrm>
                    <a:off x="10429875" y="4486275"/>
                    <a:ext cx="1409700" cy="285750"/>
                  </a:xfrm>
                  <a:prstGeom prst="rect">
                    <a:avLst/>
                  </a:prstGeom>
                  <a:noFill/>
                  <a:ln>
                    <a:noFill/>
                  </a:ln>
                  <a:extLst>
                    <a:ext uri="{91240B29-F687-4F45-9708-019B960494DF}">
                      <a14:hiddenLine w="9525">
                        <a:noFill/>
                        <a:miter lim="800000"/>
                        <a:headEnd/>
                        <a:tailEnd/>
                      </a14:hiddenLine>
                    </a:ext>
                  </a:extLst>
                </xdr:spPr>
              </xdr:sp>
            </mc:Choice>
            <mc:Fallback/>
          </mc:AlternateContent>
          <xdr:sp macro="" textlink="RECEITAS!P27">
            <xdr:nvSpPr>
              <xdr:cNvPr id="99" name="CaixaDeTexto 98">
                <a:extLst>
                  <a:ext uri="{FF2B5EF4-FFF2-40B4-BE49-F238E27FC236}">
                    <a16:creationId xmlns:a16="http://schemas.microsoft.com/office/drawing/2014/main" id="{00000000-0008-0000-0800-000063000000}"/>
                  </a:ext>
                </a:extLst>
              </xdr:cNvPr>
              <xdr:cNvSpPr txBox="1"/>
            </xdr:nvSpPr>
            <xdr:spPr>
              <a:xfrm>
                <a:off x="9906000" y="4895850"/>
                <a:ext cx="2005494" cy="468013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square" rtlCol="0" anchor="t">
                <a:noAutofit/>
              </a:bodyPr>
              <a:lstStyle/>
              <a:p>
                <a:pPr marL="0" indent="0" algn="r"/>
                <a:fld id="{16471515-5ADA-49ED-842A-BAB36AE1EB2B}" type="TxLink">
                  <a:rPr lang="en-US" sz="2000" b="1" i="0" u="none" strike="noStrike">
                    <a:solidFill>
                      <a:schemeClr val="bg1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rPr>
                  <a:pPr marL="0" indent="0" algn="r"/>
                  <a:t> R$-   </a:t>
                </a:fld>
                <a:endParaRPr lang="pt-BR" sz="2000" b="1" i="0" u="none" strike="noStrike">
                  <a:solidFill>
                    <a:schemeClr val="bg1">
                      <a:lumMod val="50000"/>
                    </a:schemeClr>
                  </a:solidFill>
                  <a:latin typeface="+mn-lt"/>
                  <a:ea typeface="+mn-ea"/>
                  <a:cs typeface="+mn-cs"/>
                </a:endParaRPr>
              </a:p>
            </xdr:txBody>
          </xdr:sp>
          <xdr:sp macro="" textlink="">
            <xdr:nvSpPr>
              <xdr:cNvPr id="100" name="CaixaDeTexto 99">
                <a:extLst>
                  <a:ext uri="{FF2B5EF4-FFF2-40B4-BE49-F238E27FC236}">
                    <a16:creationId xmlns:a16="http://schemas.microsoft.com/office/drawing/2014/main" id="{00000000-0008-0000-0800-000064000000}"/>
                  </a:ext>
                </a:extLst>
              </xdr:cNvPr>
              <xdr:cNvSpPr txBox="1"/>
            </xdr:nvSpPr>
            <xdr:spPr>
              <a:xfrm>
                <a:off x="10532385" y="5172075"/>
                <a:ext cx="1349985" cy="264560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rtlCol="0" anchor="t">
                <a:noAutofit/>
              </a:bodyPr>
              <a:lstStyle/>
              <a:p>
                <a:pPr algn="r"/>
                <a:r>
                  <a:rPr lang="pt-BR" sz="1000" b="1">
                    <a:solidFill>
                      <a:schemeClr val="bg1">
                        <a:lumMod val="75000"/>
                      </a:schemeClr>
                    </a:solidFill>
                  </a:rPr>
                  <a:t>TOTAL CATEGORIAS</a:t>
                </a:r>
              </a:p>
            </xdr:txBody>
          </xdr:sp>
          <xdr:grpSp>
            <xdr:nvGrpSpPr>
              <xdr:cNvPr id="101" name="Agrupar 100">
                <a:extLst>
                  <a:ext uri="{FF2B5EF4-FFF2-40B4-BE49-F238E27FC236}">
                    <a16:creationId xmlns:a16="http://schemas.microsoft.com/office/drawing/2014/main" id="{00000000-0008-0000-0800-000065000000}"/>
                  </a:ext>
                </a:extLst>
              </xdr:cNvPr>
              <xdr:cNvGrpSpPr/>
            </xdr:nvGrpSpPr>
            <xdr:grpSpPr>
              <a:xfrm>
                <a:off x="8305800" y="5866799"/>
                <a:ext cx="1790700" cy="248851"/>
                <a:chOff x="10506075" y="5038124"/>
                <a:chExt cx="1790700" cy="248851"/>
              </a:xfrm>
            </xdr:grpSpPr>
            <xdr:cxnSp macro="">
              <xdr:nvCxnSpPr>
                <xdr:cNvPr id="107" name="Conector reto 106">
                  <a:extLst>
                    <a:ext uri="{FF2B5EF4-FFF2-40B4-BE49-F238E27FC236}">
                      <a16:creationId xmlns:a16="http://schemas.microsoft.com/office/drawing/2014/main" id="{00000000-0008-0000-0800-00006B000000}"/>
                    </a:ext>
                  </a:extLst>
                </xdr:cNvPr>
                <xdr:cNvCxnSpPr/>
              </xdr:nvCxnSpPr>
              <xdr:spPr>
                <a:xfrm>
                  <a:off x="10506075" y="5162549"/>
                  <a:ext cx="266700" cy="0"/>
                </a:xfrm>
                <a:prstGeom prst="line">
                  <a:avLst/>
                </a:prstGeom>
                <a:ln w="28575">
                  <a:solidFill>
                    <a:schemeClr val="bg1">
                      <a:lumMod val="50000"/>
                    </a:schemeClr>
                  </a:solidFill>
                  <a:prstDash val="sysDot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sp macro="" textlink="">
              <xdr:nvSpPr>
                <xdr:cNvPr id="108" name="CaixaDeTexto 107">
                  <a:extLst>
                    <a:ext uri="{FF2B5EF4-FFF2-40B4-BE49-F238E27FC236}">
                      <a16:creationId xmlns:a16="http://schemas.microsoft.com/office/drawing/2014/main" id="{00000000-0008-0000-0800-00006C000000}"/>
                    </a:ext>
                  </a:extLst>
                </xdr:cNvPr>
                <xdr:cNvSpPr txBox="1"/>
              </xdr:nvSpPr>
              <xdr:spPr>
                <a:xfrm>
                  <a:off x="10753725" y="5038124"/>
                  <a:ext cx="1543050" cy="248851"/>
                </a:xfrm>
                <a:prstGeom prst="rect">
                  <a:avLst/>
                </a:prstGeom>
                <a:noFill/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ctr">
                  <a:spAutoFit/>
                </a:bodyPr>
                <a:lstStyle/>
                <a:p>
                  <a:pPr algn="l"/>
                  <a:r>
                    <a:rPr lang="pt-BR" sz="1000" b="1">
                      <a:solidFill>
                        <a:schemeClr val="bg1">
                          <a:lumMod val="65000"/>
                        </a:schemeClr>
                      </a:solidFill>
                    </a:rPr>
                    <a:t>CATEGORIA ESCOLHIDA</a:t>
                  </a:r>
                </a:p>
              </xdr:txBody>
            </xdr:sp>
          </xdr:grpSp>
          <xdr:grpSp>
            <xdr:nvGrpSpPr>
              <xdr:cNvPr id="102" name="Agrupar 101">
                <a:extLst>
                  <a:ext uri="{FF2B5EF4-FFF2-40B4-BE49-F238E27FC236}">
                    <a16:creationId xmlns:a16="http://schemas.microsoft.com/office/drawing/2014/main" id="{00000000-0008-0000-0800-000066000000}"/>
                  </a:ext>
                </a:extLst>
              </xdr:cNvPr>
              <xdr:cNvGrpSpPr/>
            </xdr:nvGrpSpPr>
            <xdr:grpSpPr>
              <a:xfrm>
                <a:off x="6515100" y="5866799"/>
                <a:ext cx="1685925" cy="248851"/>
                <a:chOff x="10506075" y="5038124"/>
                <a:chExt cx="1685925" cy="248851"/>
              </a:xfrm>
            </xdr:grpSpPr>
            <xdr:cxnSp macro="">
              <xdr:nvCxnSpPr>
                <xdr:cNvPr id="105" name="Conector reto 104">
                  <a:extLst>
                    <a:ext uri="{FF2B5EF4-FFF2-40B4-BE49-F238E27FC236}">
                      <a16:creationId xmlns:a16="http://schemas.microsoft.com/office/drawing/2014/main" id="{00000000-0008-0000-0800-000069000000}"/>
                    </a:ext>
                  </a:extLst>
                </xdr:cNvPr>
                <xdr:cNvCxnSpPr/>
              </xdr:nvCxnSpPr>
              <xdr:spPr>
                <a:xfrm>
                  <a:off x="10506075" y="5162549"/>
                  <a:ext cx="266700" cy="0"/>
                </a:xfrm>
                <a:prstGeom prst="line">
                  <a:avLst/>
                </a:prstGeom>
                <a:ln w="28575">
                  <a:solidFill>
                    <a:srgbClr val="32AC69"/>
                  </a:solidFill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sp macro="" textlink="">
              <xdr:nvSpPr>
                <xdr:cNvPr id="106" name="CaixaDeTexto 105">
                  <a:extLst>
                    <a:ext uri="{FF2B5EF4-FFF2-40B4-BE49-F238E27FC236}">
                      <a16:creationId xmlns:a16="http://schemas.microsoft.com/office/drawing/2014/main" id="{00000000-0008-0000-0800-00006A000000}"/>
                    </a:ext>
                  </a:extLst>
                </xdr:cNvPr>
                <xdr:cNvSpPr txBox="1"/>
              </xdr:nvSpPr>
              <xdr:spPr>
                <a:xfrm>
                  <a:off x="10753725" y="5038124"/>
                  <a:ext cx="1438275" cy="248851"/>
                </a:xfrm>
                <a:prstGeom prst="rect">
                  <a:avLst/>
                </a:prstGeom>
                <a:noFill/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ctr">
                  <a:spAutoFit/>
                </a:bodyPr>
                <a:lstStyle/>
                <a:p>
                  <a:pPr algn="l"/>
                  <a:r>
                    <a:rPr lang="pt-BR" sz="1000" b="1">
                      <a:solidFill>
                        <a:schemeClr val="bg1">
                          <a:lumMod val="65000"/>
                        </a:schemeClr>
                      </a:solidFill>
                    </a:rPr>
                    <a:t>TOTAL CATEGORIAS</a:t>
                  </a:r>
                </a:p>
              </xdr:txBody>
            </xdr:sp>
          </xdr:grpSp>
          <xdr:sp macro="" textlink="SUPORTE!P101">
            <xdr:nvSpPr>
              <xdr:cNvPr id="103" name="CaixaDeTexto 102">
                <a:extLst>
                  <a:ext uri="{FF2B5EF4-FFF2-40B4-BE49-F238E27FC236}">
                    <a16:creationId xmlns:a16="http://schemas.microsoft.com/office/drawing/2014/main" id="{00000000-0008-0000-0800-000067000000}"/>
                  </a:ext>
                </a:extLst>
              </xdr:cNvPr>
              <xdr:cNvSpPr txBox="1"/>
            </xdr:nvSpPr>
            <xdr:spPr>
              <a:xfrm>
                <a:off x="9906000" y="5467350"/>
                <a:ext cx="2005494" cy="468013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square" rtlCol="0" anchor="t">
                <a:noAutofit/>
              </a:bodyPr>
              <a:lstStyle/>
              <a:p>
                <a:pPr marL="0" indent="0" algn="r"/>
                <a:fld id="{BD2CB6B3-2EF2-4D93-AA3E-BBF45ED6C2E0}" type="TxLink">
                  <a:rPr lang="en-US" sz="2000" b="1" i="0" u="none" strike="noStrike">
                    <a:solidFill>
                      <a:schemeClr val="bg1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rPr>
                  <a:pPr marL="0" indent="0" algn="r"/>
                  <a:t> R$-   </a:t>
                </a:fld>
                <a:endParaRPr lang="pt-BR" sz="2000" b="1" i="0" u="none" strike="noStrike">
                  <a:solidFill>
                    <a:schemeClr val="bg1">
                      <a:lumMod val="50000"/>
                    </a:schemeClr>
                  </a:solidFill>
                  <a:latin typeface="+mn-lt"/>
                  <a:ea typeface="+mn-ea"/>
                  <a:cs typeface="+mn-cs"/>
                </a:endParaRPr>
              </a:p>
            </xdr:txBody>
          </xdr:sp>
          <xdr:sp macro="" textlink="">
            <xdr:nvSpPr>
              <xdr:cNvPr id="104" name="CaixaDeTexto 103">
                <a:extLst>
                  <a:ext uri="{FF2B5EF4-FFF2-40B4-BE49-F238E27FC236}">
                    <a16:creationId xmlns:a16="http://schemas.microsoft.com/office/drawing/2014/main" id="{00000000-0008-0000-0800-000068000000}"/>
                  </a:ext>
                </a:extLst>
              </xdr:cNvPr>
              <xdr:cNvSpPr txBox="1"/>
            </xdr:nvSpPr>
            <xdr:spPr>
              <a:xfrm>
                <a:off x="10182225" y="5743575"/>
                <a:ext cx="1700145" cy="264560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rtlCol="0" anchor="t">
                <a:noAutofit/>
              </a:bodyPr>
              <a:lstStyle/>
              <a:p>
                <a:pPr algn="r"/>
                <a:r>
                  <a:rPr lang="pt-BR" sz="1000" b="1">
                    <a:solidFill>
                      <a:schemeClr val="bg1">
                        <a:lumMod val="75000"/>
                      </a:schemeClr>
                    </a:solidFill>
                  </a:rPr>
                  <a:t>ACUMULADO</a:t>
                </a:r>
                <a:r>
                  <a:rPr lang="pt-BR" sz="1000" b="1" baseline="0">
                    <a:solidFill>
                      <a:schemeClr val="bg1">
                        <a:lumMod val="75000"/>
                      </a:schemeClr>
                    </a:solidFill>
                  </a:rPr>
                  <a:t> CATEGORIA</a:t>
                </a:r>
                <a:endParaRPr lang="pt-BR" sz="1000" b="1">
                  <a:solidFill>
                    <a:schemeClr val="bg1">
                      <a:lumMod val="75000"/>
                    </a:schemeClr>
                  </a:solidFill>
                </a:endParaRPr>
              </a:p>
            </xdr:txBody>
          </xdr:sp>
        </xdr:grpSp>
      </xdr:grpSp>
      <xdr:grpSp>
        <xdr:nvGrpSpPr>
          <xdr:cNvPr id="29" name="Agrupar 28">
            <a:extLst>
              <a:ext uri="{FF2B5EF4-FFF2-40B4-BE49-F238E27FC236}">
                <a16:creationId xmlns:a16="http://schemas.microsoft.com/office/drawing/2014/main" id="{00000000-0008-0000-0800-00001D000000}"/>
              </a:ext>
            </a:extLst>
          </xdr:cNvPr>
          <xdr:cNvGrpSpPr/>
        </xdr:nvGrpSpPr>
        <xdr:grpSpPr>
          <a:xfrm>
            <a:off x="76199" y="676275"/>
            <a:ext cx="10420351" cy="3257550"/>
            <a:chOff x="76199" y="676275"/>
            <a:chExt cx="10420351" cy="3257550"/>
          </a:xfrm>
        </xdr:grpSpPr>
        <xdr:sp macro="" textlink="">
          <xdr:nvSpPr>
            <xdr:cNvPr id="30" name="Retângulo 29">
              <a:extLst>
                <a:ext uri="{FF2B5EF4-FFF2-40B4-BE49-F238E27FC236}">
                  <a16:creationId xmlns:a16="http://schemas.microsoft.com/office/drawing/2014/main" id="{00000000-0008-0000-0800-00001E000000}"/>
                </a:ext>
              </a:extLst>
            </xdr:cNvPr>
            <xdr:cNvSpPr/>
          </xdr:nvSpPr>
          <xdr:spPr>
            <a:xfrm>
              <a:off x="76199" y="676275"/>
              <a:ext cx="10420351" cy="3257550"/>
            </a:xfrm>
            <a:prstGeom prst="rect">
              <a:avLst/>
            </a:prstGeom>
            <a:solidFill>
              <a:schemeClr val="bg1"/>
            </a:solidFill>
            <a:ln>
              <a:noFill/>
            </a:ln>
            <a:effectLst>
              <a:outerShdw blurRad="50800" dist="38100" dir="2700000" algn="tl" rotWithShape="0">
                <a:prstClr val="black">
                  <a:alpha val="1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>
                <a:solidFill>
                  <a:srgbClr val="FF9797"/>
                </a:solidFill>
              </a:endParaRPr>
            </a:p>
          </xdr:txBody>
        </xdr:sp>
        <xdr:sp macro="" textlink="">
          <xdr:nvSpPr>
            <xdr:cNvPr id="31" name="CaixaDeTexto 30">
              <a:extLst>
                <a:ext uri="{FF2B5EF4-FFF2-40B4-BE49-F238E27FC236}">
                  <a16:creationId xmlns:a16="http://schemas.microsoft.com/office/drawing/2014/main" id="{00000000-0008-0000-0800-00001F000000}"/>
                </a:ext>
              </a:extLst>
            </xdr:cNvPr>
            <xdr:cNvSpPr txBox="1"/>
          </xdr:nvSpPr>
          <xdr:spPr>
            <a:xfrm>
              <a:off x="114300" y="771525"/>
              <a:ext cx="2818785" cy="34278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lang="pt-BR" sz="1600" b="1">
                  <a:solidFill>
                    <a:schemeClr val="bg1">
                      <a:lumMod val="50000"/>
                    </a:schemeClr>
                  </a:solidFill>
                </a:rPr>
                <a:t>TOP 10 MAIORES</a:t>
              </a:r>
              <a:r>
                <a:rPr lang="pt-BR" sz="1600" b="1" baseline="0">
                  <a:solidFill>
                    <a:schemeClr val="bg1">
                      <a:lumMod val="50000"/>
                    </a:schemeClr>
                  </a:solidFill>
                </a:rPr>
                <a:t> </a:t>
              </a:r>
              <a:r>
                <a:rPr lang="pt-BR" sz="1600" b="1" baseline="0">
                  <a:solidFill>
                    <a:srgbClr val="32AC69"/>
                  </a:solidFill>
                </a:rPr>
                <a:t>RECEITAS</a:t>
              </a:r>
              <a:r>
                <a:rPr lang="pt-BR" sz="1600" b="1" baseline="0">
                  <a:solidFill>
                    <a:schemeClr val="bg1">
                      <a:lumMod val="50000"/>
                    </a:schemeClr>
                  </a:solidFill>
                </a:rPr>
                <a:t> EM</a:t>
              </a:r>
              <a:endParaRPr lang="pt-BR" sz="1600" b="1">
                <a:solidFill>
                  <a:schemeClr val="bg1">
                    <a:lumMod val="50000"/>
                  </a:schemeClr>
                </a:solidFill>
              </a:endParaRPr>
            </a:p>
          </xdr:txBody>
        </xdr:sp>
        <xdr:cxnSp macro="">
          <xdr:nvCxnSpPr>
            <xdr:cNvPr id="32" name="Conector reto 31">
              <a:extLst>
                <a:ext uri="{FF2B5EF4-FFF2-40B4-BE49-F238E27FC236}">
                  <a16:creationId xmlns:a16="http://schemas.microsoft.com/office/drawing/2014/main" id="{00000000-0008-0000-0800-000020000000}"/>
                </a:ext>
              </a:extLst>
            </xdr:cNvPr>
            <xdr:cNvCxnSpPr/>
          </xdr:nvCxnSpPr>
          <xdr:spPr>
            <a:xfrm>
              <a:off x="114300" y="1095375"/>
              <a:ext cx="4714875" cy="0"/>
            </a:xfrm>
            <a:prstGeom prst="line">
              <a:avLst/>
            </a:prstGeom>
            <a:ln>
              <a:solidFill>
                <a:srgbClr val="FFB7B7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SUPORTE!F97">
          <xdr:nvSpPr>
            <xdr:cNvPr id="33" name="CaixaDeTexto 32">
              <a:extLst>
                <a:ext uri="{FF2B5EF4-FFF2-40B4-BE49-F238E27FC236}">
                  <a16:creationId xmlns:a16="http://schemas.microsoft.com/office/drawing/2014/main" id="{00000000-0008-0000-0800-000021000000}"/>
                </a:ext>
              </a:extLst>
            </xdr:cNvPr>
            <xdr:cNvSpPr txBox="1"/>
          </xdr:nvSpPr>
          <xdr:spPr>
            <a:xfrm>
              <a:off x="3571875" y="838200"/>
              <a:ext cx="374846" cy="28020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pPr marL="0" indent="0"/>
              <a:fld id="{C90B2B70-85D0-4D12-B675-B47B1A5CDD1C}" type="TxLink">
                <a:rPr lang="en-US" sz="1200" b="1">
                  <a:solidFill>
                    <a:schemeClr val="bg1">
                      <a:lumMod val="50000"/>
                    </a:schemeClr>
                  </a:solidFill>
                  <a:latin typeface="+mn-lt"/>
                  <a:ea typeface="+mn-ea"/>
                  <a:cs typeface="+mn-cs"/>
                </a:rPr>
                <a:pPr marL="0" indent="0"/>
                <a:t>0%</a:t>
              </a:fld>
              <a:endParaRPr lang="pt-BR" sz="1200" b="1">
                <a:solidFill>
                  <a:schemeClr val="bg1">
                    <a:lumMod val="50000"/>
                  </a:schemeClr>
                </a:solidFill>
                <a:latin typeface="+mn-lt"/>
                <a:ea typeface="+mn-ea"/>
                <a:cs typeface="+mn-cs"/>
              </a:endParaRPr>
            </a:p>
          </xdr:txBody>
        </xdr:sp>
        <xdr:sp macro="" textlink="SUPORTE!C3">
          <xdr:nvSpPr>
            <xdr:cNvPr id="34" name="CaixaDeTexto 33">
              <a:extLst>
                <a:ext uri="{FF2B5EF4-FFF2-40B4-BE49-F238E27FC236}">
                  <a16:creationId xmlns:a16="http://schemas.microsoft.com/office/drawing/2014/main" id="{00000000-0008-0000-0800-000022000000}"/>
                </a:ext>
              </a:extLst>
            </xdr:cNvPr>
            <xdr:cNvSpPr txBox="1"/>
          </xdr:nvSpPr>
          <xdr:spPr>
            <a:xfrm>
              <a:off x="2781300" y="771525"/>
              <a:ext cx="600677" cy="34278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noAutofit/>
            </a:bodyPr>
            <a:lstStyle/>
            <a:p>
              <a:pPr marL="0" indent="0"/>
              <a:fld id="{BD95CE4C-7F3A-472E-B5CD-02510DECF2D5}" type="TxLink">
                <a:rPr lang="en-US" sz="1600" b="1" i="0" u="none" strike="noStrike">
                  <a:solidFill>
                    <a:schemeClr val="tx1"/>
                  </a:solidFill>
                  <a:latin typeface="Calibri"/>
                  <a:ea typeface="+mn-ea"/>
                  <a:cs typeface="Calibri"/>
                </a:rPr>
                <a:pPr marL="0" indent="0"/>
                <a:t>2024</a:t>
              </a:fld>
              <a:endParaRPr lang="pt-BR" sz="1600" b="1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</xdr:txBody>
        </xdr:sp>
        <xdr:grpSp>
          <xdr:nvGrpSpPr>
            <xdr:cNvPr id="35" name="Agrupar 34">
              <a:extLst>
                <a:ext uri="{FF2B5EF4-FFF2-40B4-BE49-F238E27FC236}">
                  <a16:creationId xmlns:a16="http://schemas.microsoft.com/office/drawing/2014/main" id="{00000000-0008-0000-0800-000023000000}"/>
                </a:ext>
              </a:extLst>
            </xdr:cNvPr>
            <xdr:cNvGrpSpPr/>
          </xdr:nvGrpSpPr>
          <xdr:grpSpPr>
            <a:xfrm>
              <a:off x="133350" y="1190625"/>
              <a:ext cx="4621833" cy="2703858"/>
              <a:chOff x="133350" y="1190625"/>
              <a:chExt cx="4621833" cy="2703858"/>
            </a:xfrm>
          </xdr:grpSpPr>
          <xdr:cxnSp macro="">
            <xdr:nvCxnSpPr>
              <xdr:cNvPr id="39" name="Conector reto 38">
                <a:extLst>
                  <a:ext uri="{FF2B5EF4-FFF2-40B4-BE49-F238E27FC236}">
                    <a16:creationId xmlns:a16="http://schemas.microsoft.com/office/drawing/2014/main" id="{00000000-0008-0000-0800-000027000000}"/>
                  </a:ext>
                </a:extLst>
              </xdr:cNvPr>
              <xdr:cNvCxnSpPr/>
            </xdr:nvCxnSpPr>
            <xdr:spPr>
              <a:xfrm>
                <a:off x="190500" y="2428875"/>
                <a:ext cx="4500000" cy="0"/>
              </a:xfrm>
              <a:prstGeom prst="line">
                <a:avLst/>
              </a:prstGeom>
              <a:ln>
                <a:solidFill>
                  <a:schemeClr val="bg1">
                    <a:lumMod val="75000"/>
                  </a:schemeClr>
                </a:solidFill>
                <a:prstDash val="dash"/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  <xdr:grpSp>
            <xdr:nvGrpSpPr>
              <xdr:cNvPr id="40" name="Agrupar 39">
                <a:extLst>
                  <a:ext uri="{FF2B5EF4-FFF2-40B4-BE49-F238E27FC236}">
                    <a16:creationId xmlns:a16="http://schemas.microsoft.com/office/drawing/2014/main" id="{00000000-0008-0000-0800-000028000000}"/>
                  </a:ext>
                </a:extLst>
              </xdr:cNvPr>
              <xdr:cNvGrpSpPr/>
            </xdr:nvGrpSpPr>
            <xdr:grpSpPr>
              <a:xfrm>
                <a:off x="133350" y="1190625"/>
                <a:ext cx="4621833" cy="2703858"/>
                <a:chOff x="133350" y="1190625"/>
                <a:chExt cx="4621833" cy="2703858"/>
              </a:xfrm>
            </xdr:grpSpPr>
            <xdr:cxnSp macro="">
              <xdr:nvCxnSpPr>
                <xdr:cNvPr id="41" name="Conector reto 40">
                  <a:extLst>
                    <a:ext uri="{FF2B5EF4-FFF2-40B4-BE49-F238E27FC236}">
                      <a16:creationId xmlns:a16="http://schemas.microsoft.com/office/drawing/2014/main" id="{00000000-0008-0000-0800-000029000000}"/>
                    </a:ext>
                  </a:extLst>
                </xdr:cNvPr>
                <xdr:cNvCxnSpPr/>
              </xdr:nvCxnSpPr>
              <xdr:spPr>
                <a:xfrm>
                  <a:off x="190500" y="1952625"/>
                  <a:ext cx="4500000" cy="0"/>
                </a:xfrm>
                <a:prstGeom prst="line">
                  <a:avLst/>
                </a:prstGeom>
                <a:ln>
                  <a:solidFill>
                    <a:schemeClr val="bg1">
                      <a:lumMod val="75000"/>
                    </a:schemeClr>
                  </a:solidFill>
                  <a:prstDash val="dash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grpSp>
              <xdr:nvGrpSpPr>
                <xdr:cNvPr id="42" name="Agrupar 41">
                  <a:extLst>
                    <a:ext uri="{FF2B5EF4-FFF2-40B4-BE49-F238E27FC236}">
                      <a16:creationId xmlns:a16="http://schemas.microsoft.com/office/drawing/2014/main" id="{00000000-0008-0000-0800-00002A000000}"/>
                    </a:ext>
                  </a:extLst>
                </xdr:cNvPr>
                <xdr:cNvGrpSpPr/>
              </xdr:nvGrpSpPr>
              <xdr:grpSpPr>
                <a:xfrm>
                  <a:off x="133350" y="1190625"/>
                  <a:ext cx="4621833" cy="2703858"/>
                  <a:chOff x="133350" y="1190625"/>
                  <a:chExt cx="4621833" cy="2703858"/>
                </a:xfrm>
              </xdr:grpSpPr>
              <xdr:sp macro="" textlink="">
                <xdr:nvSpPr>
                  <xdr:cNvPr id="43" name="CaixaDeTexto 42">
                    <a:extLst>
                      <a:ext uri="{FF2B5EF4-FFF2-40B4-BE49-F238E27FC236}">
                        <a16:creationId xmlns:a16="http://schemas.microsoft.com/office/drawing/2014/main" id="{00000000-0008-0000-0800-00002B000000}"/>
                      </a:ext>
                    </a:extLst>
                  </xdr:cNvPr>
                  <xdr:cNvSpPr txBox="1"/>
                </xdr:nvSpPr>
                <xdr:spPr>
                  <a:xfrm>
                    <a:off x="133350" y="1469680"/>
                    <a:ext cx="256160" cy="264560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r>
                      <a:rPr lang="pt-BR" sz="1100" b="1">
                        <a:solidFill>
                          <a:schemeClr val="bg1">
                            <a:lumMod val="75000"/>
                          </a:schemeClr>
                        </a:solidFill>
                      </a:rPr>
                      <a:t>1</a:t>
                    </a:r>
                  </a:p>
                </xdr:txBody>
              </xdr:sp>
              <xdr:sp macro="" textlink="SUPORTE!D87">
                <xdr:nvSpPr>
                  <xdr:cNvPr id="44" name="CaixaDeTexto 43">
                    <a:extLst>
                      <a:ext uri="{FF2B5EF4-FFF2-40B4-BE49-F238E27FC236}">
                        <a16:creationId xmlns:a16="http://schemas.microsoft.com/office/drawing/2014/main" id="{00000000-0008-0000-0800-00002C000000}"/>
                      </a:ext>
                    </a:extLst>
                  </xdr:cNvPr>
                  <xdr:cNvSpPr txBox="1"/>
                </xdr:nvSpPr>
                <xdr:spPr>
                  <a:xfrm>
                    <a:off x="409575" y="1455967"/>
                    <a:ext cx="2304000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square" rtlCol="0" anchor="t">
                    <a:spAutoFit/>
                  </a:bodyPr>
                  <a:lstStyle/>
                  <a:p>
                    <a:pPr marL="0" indent="0" algn="l"/>
                    <a:fld id="{EDAD4E21-A1BB-4D6E-B83B-5797378333FC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SALÁRIO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E87">
                <xdr:nvSpPr>
                  <xdr:cNvPr id="45" name="CaixaDeTexto 44">
                    <a:extLst>
                      <a:ext uri="{FF2B5EF4-FFF2-40B4-BE49-F238E27FC236}">
                        <a16:creationId xmlns:a16="http://schemas.microsoft.com/office/drawing/2014/main" id="{00000000-0008-0000-0800-00002D000000}"/>
                      </a:ext>
                    </a:extLst>
                  </xdr:cNvPr>
                  <xdr:cNvSpPr txBox="1"/>
                </xdr:nvSpPr>
                <xdr:spPr>
                  <a:xfrm>
                    <a:off x="3124199" y="1455967"/>
                    <a:ext cx="1123449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l"/>
                    <a:fld id="{50DE4922-B53F-496F-BC43-F9C761DA19BF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 R$-   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">
                <xdr:nvSpPr>
                  <xdr:cNvPr id="46" name="CaixaDeTexto 45">
                    <a:extLst>
                      <a:ext uri="{FF2B5EF4-FFF2-40B4-BE49-F238E27FC236}">
                        <a16:creationId xmlns:a16="http://schemas.microsoft.com/office/drawing/2014/main" id="{00000000-0008-0000-0800-00002E000000}"/>
                      </a:ext>
                    </a:extLst>
                  </xdr:cNvPr>
                  <xdr:cNvSpPr txBox="1"/>
                </xdr:nvSpPr>
                <xdr:spPr>
                  <a:xfrm>
                    <a:off x="428625" y="1190625"/>
                    <a:ext cx="713337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algn="l"/>
                    <a:r>
                      <a:rPr lang="en-US" sz="1200" b="1" i="0" u="none" strike="noStrike">
                        <a:solidFill>
                          <a:schemeClr val="bg1">
                            <a:lumMod val="65000"/>
                          </a:schemeClr>
                        </a:solidFill>
                        <a:latin typeface="Calibri"/>
                        <a:cs typeface="Calibri"/>
                      </a:rPr>
                      <a:t>RECEITA</a:t>
                    </a:r>
                  </a:p>
                </xdr:txBody>
              </xdr:sp>
              <xdr:sp macro="" textlink="">
                <xdr:nvSpPr>
                  <xdr:cNvPr id="47" name="CaixaDeTexto 46">
                    <a:extLst>
                      <a:ext uri="{FF2B5EF4-FFF2-40B4-BE49-F238E27FC236}">
                        <a16:creationId xmlns:a16="http://schemas.microsoft.com/office/drawing/2014/main" id="{00000000-0008-0000-0800-00002F000000}"/>
                      </a:ext>
                    </a:extLst>
                  </xdr:cNvPr>
                  <xdr:cNvSpPr txBox="1"/>
                </xdr:nvSpPr>
                <xdr:spPr>
                  <a:xfrm>
                    <a:off x="3181350" y="1190625"/>
                    <a:ext cx="624658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algn="l"/>
                    <a:r>
                      <a:rPr lang="en-US" sz="1200" b="1" i="0" u="none" strike="noStrike">
                        <a:solidFill>
                          <a:schemeClr val="bg1">
                            <a:lumMod val="65000"/>
                          </a:schemeClr>
                        </a:solidFill>
                        <a:latin typeface="Calibri"/>
                        <a:cs typeface="Calibri"/>
                      </a:rPr>
                      <a:t>VALOR</a:t>
                    </a:r>
                  </a:p>
                </xdr:txBody>
              </xdr:sp>
              <xdr:sp macro="" textlink="">
                <xdr:nvSpPr>
                  <xdr:cNvPr id="48" name="CaixaDeTexto 47">
                    <a:extLst>
                      <a:ext uri="{FF2B5EF4-FFF2-40B4-BE49-F238E27FC236}">
                        <a16:creationId xmlns:a16="http://schemas.microsoft.com/office/drawing/2014/main" id="{00000000-0008-0000-0800-000030000000}"/>
                      </a:ext>
                    </a:extLst>
                  </xdr:cNvPr>
                  <xdr:cNvSpPr txBox="1"/>
                </xdr:nvSpPr>
                <xdr:spPr>
                  <a:xfrm>
                    <a:off x="161925" y="1190625"/>
                    <a:ext cx="261290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algn="l"/>
                    <a:r>
                      <a:rPr lang="en-US" sz="1200" b="1" i="0" u="none" strike="noStrike">
                        <a:solidFill>
                          <a:schemeClr val="bg1">
                            <a:lumMod val="65000"/>
                          </a:schemeClr>
                        </a:solidFill>
                        <a:latin typeface="Calibri"/>
                        <a:cs typeface="Calibri"/>
                      </a:rPr>
                      <a:t>#</a:t>
                    </a:r>
                  </a:p>
                </xdr:txBody>
              </xdr:sp>
              <xdr:sp macro="" textlink="">
                <xdr:nvSpPr>
                  <xdr:cNvPr id="49" name="CaixaDeTexto 48">
                    <a:extLst>
                      <a:ext uri="{FF2B5EF4-FFF2-40B4-BE49-F238E27FC236}">
                        <a16:creationId xmlns:a16="http://schemas.microsoft.com/office/drawing/2014/main" id="{00000000-0008-0000-0800-000031000000}"/>
                      </a:ext>
                    </a:extLst>
                  </xdr:cNvPr>
                  <xdr:cNvSpPr txBox="1"/>
                </xdr:nvSpPr>
                <xdr:spPr>
                  <a:xfrm>
                    <a:off x="4391025" y="1190625"/>
                    <a:ext cx="296876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algn="l"/>
                    <a:r>
                      <a:rPr lang="en-US" sz="1200" b="1" i="0" u="none" strike="noStrike">
                        <a:solidFill>
                          <a:schemeClr val="bg1">
                            <a:lumMod val="65000"/>
                          </a:schemeClr>
                        </a:solidFill>
                        <a:latin typeface="Calibri"/>
                        <a:cs typeface="Calibri"/>
                      </a:rPr>
                      <a:t>%</a:t>
                    </a:r>
                  </a:p>
                </xdr:txBody>
              </xdr:sp>
              <xdr:sp macro="" textlink="">
                <xdr:nvSpPr>
                  <xdr:cNvPr id="50" name="CaixaDeTexto 49">
                    <a:extLst>
                      <a:ext uri="{FF2B5EF4-FFF2-40B4-BE49-F238E27FC236}">
                        <a16:creationId xmlns:a16="http://schemas.microsoft.com/office/drawing/2014/main" id="{00000000-0008-0000-0800-000032000000}"/>
                      </a:ext>
                    </a:extLst>
                  </xdr:cNvPr>
                  <xdr:cNvSpPr txBox="1"/>
                </xdr:nvSpPr>
                <xdr:spPr>
                  <a:xfrm>
                    <a:off x="133350" y="1707805"/>
                    <a:ext cx="256160" cy="264560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r>
                      <a:rPr lang="pt-BR" sz="1100" b="1">
                        <a:solidFill>
                          <a:schemeClr val="bg1">
                            <a:lumMod val="75000"/>
                          </a:schemeClr>
                        </a:solidFill>
                      </a:rPr>
                      <a:t>2</a:t>
                    </a:r>
                  </a:p>
                </xdr:txBody>
              </xdr:sp>
              <xdr:sp macro="" textlink="SUPORTE!D88">
                <xdr:nvSpPr>
                  <xdr:cNvPr id="51" name="CaixaDeTexto 50">
                    <a:extLst>
                      <a:ext uri="{FF2B5EF4-FFF2-40B4-BE49-F238E27FC236}">
                        <a16:creationId xmlns:a16="http://schemas.microsoft.com/office/drawing/2014/main" id="{00000000-0008-0000-0800-000033000000}"/>
                      </a:ext>
                    </a:extLst>
                  </xdr:cNvPr>
                  <xdr:cNvSpPr txBox="1"/>
                </xdr:nvSpPr>
                <xdr:spPr>
                  <a:xfrm>
                    <a:off x="409575" y="1694092"/>
                    <a:ext cx="2304000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square" rtlCol="0" anchor="t">
                    <a:spAutoFit/>
                  </a:bodyPr>
                  <a:lstStyle/>
                  <a:p>
                    <a:pPr marL="0" indent="0" algn="l"/>
                    <a:fld id="{58C211BE-AA49-44F0-9E44-B363CE56D303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13º SALÁRIO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E88">
                <xdr:nvSpPr>
                  <xdr:cNvPr id="52" name="CaixaDeTexto 51">
                    <a:extLst>
                      <a:ext uri="{FF2B5EF4-FFF2-40B4-BE49-F238E27FC236}">
                        <a16:creationId xmlns:a16="http://schemas.microsoft.com/office/drawing/2014/main" id="{00000000-0008-0000-0800-000034000000}"/>
                      </a:ext>
                    </a:extLst>
                  </xdr:cNvPr>
                  <xdr:cNvSpPr txBox="1"/>
                </xdr:nvSpPr>
                <xdr:spPr>
                  <a:xfrm>
                    <a:off x="3124198" y="1694092"/>
                    <a:ext cx="1044000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l"/>
                    <a:fld id="{085BBEF7-9027-47BD-ABC2-B96409C8619F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 R$-   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F88">
                <xdr:nvSpPr>
                  <xdr:cNvPr id="53" name="CaixaDeTexto 52">
                    <a:extLst>
                      <a:ext uri="{FF2B5EF4-FFF2-40B4-BE49-F238E27FC236}">
                        <a16:creationId xmlns:a16="http://schemas.microsoft.com/office/drawing/2014/main" id="{00000000-0008-0000-0800-000035000000}"/>
                      </a:ext>
                    </a:extLst>
                  </xdr:cNvPr>
                  <xdr:cNvSpPr txBox="1"/>
                </xdr:nvSpPr>
                <xdr:spPr>
                  <a:xfrm>
                    <a:off x="4339136" y="1690687"/>
                    <a:ext cx="406522" cy="311496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r"/>
                    <a:fld id="{DAFF40A4-9F13-42B4-AAF2-6544768A7DC0}" type="TxLink">
                      <a:rPr lang="en-US" sz="14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r"/>
                      <a:t>0%</a:t>
                    </a:fld>
                    <a:endParaRPr lang="pt-BR" sz="14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">
                <xdr:nvSpPr>
                  <xdr:cNvPr id="54" name="CaixaDeTexto 53">
                    <a:extLst>
                      <a:ext uri="{FF2B5EF4-FFF2-40B4-BE49-F238E27FC236}">
                        <a16:creationId xmlns:a16="http://schemas.microsoft.com/office/drawing/2014/main" id="{00000000-0008-0000-0800-000036000000}"/>
                      </a:ext>
                    </a:extLst>
                  </xdr:cNvPr>
                  <xdr:cNvSpPr txBox="1"/>
                </xdr:nvSpPr>
                <xdr:spPr>
                  <a:xfrm>
                    <a:off x="133350" y="1945930"/>
                    <a:ext cx="256160" cy="264560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r>
                      <a:rPr lang="pt-BR" sz="1100" b="1">
                        <a:solidFill>
                          <a:schemeClr val="bg1">
                            <a:lumMod val="75000"/>
                          </a:schemeClr>
                        </a:solidFill>
                      </a:rPr>
                      <a:t>3</a:t>
                    </a:r>
                  </a:p>
                </xdr:txBody>
              </xdr:sp>
              <xdr:sp macro="" textlink="SUPORTE!D89">
                <xdr:nvSpPr>
                  <xdr:cNvPr id="55" name="CaixaDeTexto 54">
                    <a:extLst>
                      <a:ext uri="{FF2B5EF4-FFF2-40B4-BE49-F238E27FC236}">
                        <a16:creationId xmlns:a16="http://schemas.microsoft.com/office/drawing/2014/main" id="{00000000-0008-0000-0800-000037000000}"/>
                      </a:ext>
                    </a:extLst>
                  </xdr:cNvPr>
                  <xdr:cNvSpPr txBox="1"/>
                </xdr:nvSpPr>
                <xdr:spPr>
                  <a:xfrm>
                    <a:off x="409575" y="1932217"/>
                    <a:ext cx="2304000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square" rtlCol="0" anchor="t">
                    <a:spAutoFit/>
                  </a:bodyPr>
                  <a:lstStyle/>
                  <a:p>
                    <a:pPr marL="0" indent="0" algn="l"/>
                    <a:fld id="{C6ADDE36-59F8-4371-AC37-A8761E306D8C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ALUGUEL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E89">
                <xdr:nvSpPr>
                  <xdr:cNvPr id="56" name="CaixaDeTexto 55">
                    <a:extLst>
                      <a:ext uri="{FF2B5EF4-FFF2-40B4-BE49-F238E27FC236}">
                        <a16:creationId xmlns:a16="http://schemas.microsoft.com/office/drawing/2014/main" id="{00000000-0008-0000-0800-000038000000}"/>
                      </a:ext>
                    </a:extLst>
                  </xdr:cNvPr>
                  <xdr:cNvSpPr txBox="1"/>
                </xdr:nvSpPr>
                <xdr:spPr>
                  <a:xfrm>
                    <a:off x="3124198" y="1932217"/>
                    <a:ext cx="535659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l"/>
                    <a:fld id="{7291E307-40B1-4AAF-9159-5FD59B0BFAF2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 R$-   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F89">
                <xdr:nvSpPr>
                  <xdr:cNvPr id="57" name="CaixaDeTexto 56">
                    <a:extLst>
                      <a:ext uri="{FF2B5EF4-FFF2-40B4-BE49-F238E27FC236}">
                        <a16:creationId xmlns:a16="http://schemas.microsoft.com/office/drawing/2014/main" id="{00000000-0008-0000-0800-000039000000}"/>
                      </a:ext>
                    </a:extLst>
                  </xdr:cNvPr>
                  <xdr:cNvSpPr txBox="1"/>
                </xdr:nvSpPr>
                <xdr:spPr>
                  <a:xfrm>
                    <a:off x="4339136" y="1928812"/>
                    <a:ext cx="406522" cy="311496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r"/>
                    <a:fld id="{5A0DC870-AF9A-4273-8C46-C0A5A6D597E0}" type="TxLink">
                      <a:rPr lang="en-US" sz="14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r"/>
                      <a:t>0%</a:t>
                    </a:fld>
                    <a:endParaRPr lang="pt-BR" sz="14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">
                <xdr:nvSpPr>
                  <xdr:cNvPr id="58" name="CaixaDeTexto 57">
                    <a:extLst>
                      <a:ext uri="{FF2B5EF4-FFF2-40B4-BE49-F238E27FC236}">
                        <a16:creationId xmlns:a16="http://schemas.microsoft.com/office/drawing/2014/main" id="{00000000-0008-0000-0800-00003A000000}"/>
                      </a:ext>
                    </a:extLst>
                  </xdr:cNvPr>
                  <xdr:cNvSpPr txBox="1"/>
                </xdr:nvSpPr>
                <xdr:spPr>
                  <a:xfrm>
                    <a:off x="133350" y="2184055"/>
                    <a:ext cx="256160" cy="264560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r>
                      <a:rPr lang="pt-BR" sz="1100" b="1">
                        <a:solidFill>
                          <a:schemeClr val="bg1">
                            <a:lumMod val="75000"/>
                          </a:schemeClr>
                        </a:solidFill>
                      </a:rPr>
                      <a:t>4</a:t>
                    </a:r>
                  </a:p>
                </xdr:txBody>
              </xdr:sp>
              <xdr:sp macro="" textlink="SUPORTE!D90">
                <xdr:nvSpPr>
                  <xdr:cNvPr id="59" name="CaixaDeTexto 58">
                    <a:extLst>
                      <a:ext uri="{FF2B5EF4-FFF2-40B4-BE49-F238E27FC236}">
                        <a16:creationId xmlns:a16="http://schemas.microsoft.com/office/drawing/2014/main" id="{00000000-0008-0000-0800-00003B000000}"/>
                      </a:ext>
                    </a:extLst>
                  </xdr:cNvPr>
                  <xdr:cNvSpPr txBox="1"/>
                </xdr:nvSpPr>
                <xdr:spPr>
                  <a:xfrm>
                    <a:off x="409575" y="2170342"/>
                    <a:ext cx="2304000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square" rtlCol="0" anchor="t">
                    <a:spAutoFit/>
                  </a:bodyPr>
                  <a:lstStyle/>
                  <a:p>
                    <a:pPr marL="0" indent="0" algn="l"/>
                    <a:fld id="{8FC9ADC5-5E5F-4EA6-9F3A-093CCB6ADF86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VENDA PRODUTOS OLX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E90">
                <xdr:nvSpPr>
                  <xdr:cNvPr id="60" name="CaixaDeTexto 59">
                    <a:extLst>
                      <a:ext uri="{FF2B5EF4-FFF2-40B4-BE49-F238E27FC236}">
                        <a16:creationId xmlns:a16="http://schemas.microsoft.com/office/drawing/2014/main" id="{00000000-0008-0000-0800-00003C000000}"/>
                      </a:ext>
                    </a:extLst>
                  </xdr:cNvPr>
                  <xdr:cNvSpPr txBox="1"/>
                </xdr:nvSpPr>
                <xdr:spPr>
                  <a:xfrm>
                    <a:off x="3124198" y="2170342"/>
                    <a:ext cx="535659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l"/>
                    <a:fld id="{2F24EFCC-AD16-4D5E-8478-01D3D0F7F650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 R$-   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F90">
                <xdr:nvSpPr>
                  <xdr:cNvPr id="61" name="CaixaDeTexto 60">
                    <a:extLst>
                      <a:ext uri="{FF2B5EF4-FFF2-40B4-BE49-F238E27FC236}">
                        <a16:creationId xmlns:a16="http://schemas.microsoft.com/office/drawing/2014/main" id="{00000000-0008-0000-0800-00003D000000}"/>
                      </a:ext>
                    </a:extLst>
                  </xdr:cNvPr>
                  <xdr:cNvSpPr txBox="1"/>
                </xdr:nvSpPr>
                <xdr:spPr>
                  <a:xfrm>
                    <a:off x="4339136" y="2166937"/>
                    <a:ext cx="406522" cy="311496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r"/>
                    <a:fld id="{1BAF6139-49E3-4D4E-BA35-855FF451E5C7}" type="TxLink">
                      <a:rPr lang="en-US" sz="14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r"/>
                      <a:t>0%</a:t>
                    </a:fld>
                    <a:endParaRPr lang="pt-BR" sz="14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">
                <xdr:nvSpPr>
                  <xdr:cNvPr id="62" name="CaixaDeTexto 61">
                    <a:extLst>
                      <a:ext uri="{FF2B5EF4-FFF2-40B4-BE49-F238E27FC236}">
                        <a16:creationId xmlns:a16="http://schemas.microsoft.com/office/drawing/2014/main" id="{00000000-0008-0000-0800-00003E000000}"/>
                      </a:ext>
                    </a:extLst>
                  </xdr:cNvPr>
                  <xdr:cNvSpPr txBox="1"/>
                </xdr:nvSpPr>
                <xdr:spPr>
                  <a:xfrm>
                    <a:off x="133350" y="2422180"/>
                    <a:ext cx="256160" cy="264560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r>
                      <a:rPr lang="pt-BR" sz="1100" b="1">
                        <a:solidFill>
                          <a:schemeClr val="bg1">
                            <a:lumMod val="75000"/>
                          </a:schemeClr>
                        </a:solidFill>
                      </a:rPr>
                      <a:t>5</a:t>
                    </a:r>
                  </a:p>
                </xdr:txBody>
              </xdr:sp>
              <xdr:sp macro="" textlink="SUPORTE!D91">
                <xdr:nvSpPr>
                  <xdr:cNvPr id="63" name="CaixaDeTexto 62">
                    <a:extLst>
                      <a:ext uri="{FF2B5EF4-FFF2-40B4-BE49-F238E27FC236}">
                        <a16:creationId xmlns:a16="http://schemas.microsoft.com/office/drawing/2014/main" id="{00000000-0008-0000-0800-00003F000000}"/>
                      </a:ext>
                    </a:extLst>
                  </xdr:cNvPr>
                  <xdr:cNvSpPr txBox="1"/>
                </xdr:nvSpPr>
                <xdr:spPr>
                  <a:xfrm>
                    <a:off x="409575" y="2408468"/>
                    <a:ext cx="2304000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square" rtlCol="0" anchor="t">
                    <a:spAutoFit/>
                  </a:bodyPr>
                  <a:lstStyle/>
                  <a:p>
                    <a:pPr marL="0" indent="0" algn="l"/>
                    <a:fld id="{96DE1621-D426-4877-8C1D-038A7E23EE29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SERVIÇO PRODUTO AGENCIA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E91">
                <xdr:nvSpPr>
                  <xdr:cNvPr id="64" name="CaixaDeTexto 63">
                    <a:extLst>
                      <a:ext uri="{FF2B5EF4-FFF2-40B4-BE49-F238E27FC236}">
                        <a16:creationId xmlns:a16="http://schemas.microsoft.com/office/drawing/2014/main" id="{00000000-0008-0000-0800-000040000000}"/>
                      </a:ext>
                    </a:extLst>
                  </xdr:cNvPr>
                  <xdr:cNvSpPr txBox="1"/>
                </xdr:nvSpPr>
                <xdr:spPr>
                  <a:xfrm>
                    <a:off x="3124198" y="2408467"/>
                    <a:ext cx="535659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l"/>
                    <a:fld id="{52698117-56AD-4FDA-94C9-5800029D3AA9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 R$-   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F91">
                <xdr:nvSpPr>
                  <xdr:cNvPr id="65" name="CaixaDeTexto 64">
                    <a:extLst>
                      <a:ext uri="{FF2B5EF4-FFF2-40B4-BE49-F238E27FC236}">
                        <a16:creationId xmlns:a16="http://schemas.microsoft.com/office/drawing/2014/main" id="{00000000-0008-0000-0800-000041000000}"/>
                      </a:ext>
                    </a:extLst>
                  </xdr:cNvPr>
                  <xdr:cNvSpPr txBox="1"/>
                </xdr:nvSpPr>
                <xdr:spPr>
                  <a:xfrm>
                    <a:off x="4339136" y="2405062"/>
                    <a:ext cx="406522" cy="311496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r"/>
                    <a:fld id="{B82CB3F3-A923-4861-86C7-7AC2A62F5C02}" type="TxLink">
                      <a:rPr lang="en-US" sz="14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r"/>
                      <a:t>0%</a:t>
                    </a:fld>
                    <a:endParaRPr lang="pt-BR" sz="14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">
                <xdr:nvSpPr>
                  <xdr:cNvPr id="66" name="CaixaDeTexto 65">
                    <a:extLst>
                      <a:ext uri="{FF2B5EF4-FFF2-40B4-BE49-F238E27FC236}">
                        <a16:creationId xmlns:a16="http://schemas.microsoft.com/office/drawing/2014/main" id="{00000000-0008-0000-0800-000042000000}"/>
                      </a:ext>
                    </a:extLst>
                  </xdr:cNvPr>
                  <xdr:cNvSpPr txBox="1"/>
                </xdr:nvSpPr>
                <xdr:spPr>
                  <a:xfrm>
                    <a:off x="133350" y="2660305"/>
                    <a:ext cx="256160" cy="264560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r>
                      <a:rPr lang="pt-BR" sz="1100" b="1">
                        <a:solidFill>
                          <a:schemeClr val="bg1">
                            <a:lumMod val="75000"/>
                          </a:schemeClr>
                        </a:solidFill>
                      </a:rPr>
                      <a:t>6</a:t>
                    </a:r>
                  </a:p>
                </xdr:txBody>
              </xdr:sp>
              <xdr:sp macro="" textlink="SUPORTE!D92">
                <xdr:nvSpPr>
                  <xdr:cNvPr id="67" name="CaixaDeTexto 66">
                    <a:extLst>
                      <a:ext uri="{FF2B5EF4-FFF2-40B4-BE49-F238E27FC236}">
                        <a16:creationId xmlns:a16="http://schemas.microsoft.com/office/drawing/2014/main" id="{00000000-0008-0000-0800-000043000000}"/>
                      </a:ext>
                    </a:extLst>
                  </xdr:cNvPr>
                  <xdr:cNvSpPr txBox="1"/>
                </xdr:nvSpPr>
                <xdr:spPr>
                  <a:xfrm>
                    <a:off x="409575" y="2646592"/>
                    <a:ext cx="2304000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square" rtlCol="0" anchor="t">
                    <a:spAutoFit/>
                  </a:bodyPr>
                  <a:lstStyle/>
                  <a:p>
                    <a:pPr marL="0" indent="0" algn="l"/>
                    <a:fld id="{75E8420D-1997-4ABE-9FE4-701858C84B4B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VENDA DE EQUIPAMENTOS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E92">
                <xdr:nvSpPr>
                  <xdr:cNvPr id="68" name="CaixaDeTexto 67">
                    <a:extLst>
                      <a:ext uri="{FF2B5EF4-FFF2-40B4-BE49-F238E27FC236}">
                        <a16:creationId xmlns:a16="http://schemas.microsoft.com/office/drawing/2014/main" id="{00000000-0008-0000-0800-000044000000}"/>
                      </a:ext>
                    </a:extLst>
                  </xdr:cNvPr>
                  <xdr:cNvSpPr txBox="1"/>
                </xdr:nvSpPr>
                <xdr:spPr>
                  <a:xfrm>
                    <a:off x="3124198" y="2646592"/>
                    <a:ext cx="535659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l"/>
                    <a:fld id="{AF7FFDB9-80CA-4F6C-B66E-CF992EB8E83C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 R$-   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F92">
                <xdr:nvSpPr>
                  <xdr:cNvPr id="69" name="CaixaDeTexto 68">
                    <a:extLst>
                      <a:ext uri="{FF2B5EF4-FFF2-40B4-BE49-F238E27FC236}">
                        <a16:creationId xmlns:a16="http://schemas.microsoft.com/office/drawing/2014/main" id="{00000000-0008-0000-0800-000045000000}"/>
                      </a:ext>
                    </a:extLst>
                  </xdr:cNvPr>
                  <xdr:cNvSpPr txBox="1"/>
                </xdr:nvSpPr>
                <xdr:spPr>
                  <a:xfrm>
                    <a:off x="4339136" y="2643187"/>
                    <a:ext cx="406522" cy="311496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r"/>
                    <a:fld id="{E0A8DF19-41D5-4483-AE86-3DF7DDFEA304}" type="TxLink">
                      <a:rPr lang="en-US" sz="14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r"/>
                      <a:t>0%</a:t>
                    </a:fld>
                    <a:endParaRPr lang="pt-BR" sz="14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">
                <xdr:nvSpPr>
                  <xdr:cNvPr id="70" name="CaixaDeTexto 69">
                    <a:extLst>
                      <a:ext uri="{FF2B5EF4-FFF2-40B4-BE49-F238E27FC236}">
                        <a16:creationId xmlns:a16="http://schemas.microsoft.com/office/drawing/2014/main" id="{00000000-0008-0000-0800-000046000000}"/>
                      </a:ext>
                    </a:extLst>
                  </xdr:cNvPr>
                  <xdr:cNvSpPr txBox="1"/>
                </xdr:nvSpPr>
                <xdr:spPr>
                  <a:xfrm>
                    <a:off x="133350" y="2898430"/>
                    <a:ext cx="256160" cy="264560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r>
                      <a:rPr lang="pt-BR" sz="1100" b="1">
                        <a:solidFill>
                          <a:schemeClr val="bg1">
                            <a:lumMod val="75000"/>
                          </a:schemeClr>
                        </a:solidFill>
                      </a:rPr>
                      <a:t>7</a:t>
                    </a:r>
                  </a:p>
                </xdr:txBody>
              </xdr:sp>
              <xdr:sp macro="" textlink="SUPORTE!D93">
                <xdr:nvSpPr>
                  <xdr:cNvPr id="71" name="CaixaDeTexto 70">
                    <a:extLst>
                      <a:ext uri="{FF2B5EF4-FFF2-40B4-BE49-F238E27FC236}">
                        <a16:creationId xmlns:a16="http://schemas.microsoft.com/office/drawing/2014/main" id="{00000000-0008-0000-0800-000047000000}"/>
                      </a:ext>
                    </a:extLst>
                  </xdr:cNvPr>
                  <xdr:cNvSpPr txBox="1"/>
                </xdr:nvSpPr>
                <xdr:spPr>
                  <a:xfrm>
                    <a:off x="409575" y="2884717"/>
                    <a:ext cx="2304000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square" rtlCol="0" anchor="t">
                    <a:spAutoFit/>
                  </a:bodyPr>
                  <a:lstStyle/>
                  <a:p>
                    <a:pPr marL="0" indent="0" algn="l"/>
                    <a:fld id="{A9C44001-2480-4D90-A3D3-B7EDFC2DA2B2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TESOURO DIREITO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E93">
                <xdr:nvSpPr>
                  <xdr:cNvPr id="72" name="CaixaDeTexto 71">
                    <a:extLst>
                      <a:ext uri="{FF2B5EF4-FFF2-40B4-BE49-F238E27FC236}">
                        <a16:creationId xmlns:a16="http://schemas.microsoft.com/office/drawing/2014/main" id="{00000000-0008-0000-0800-000048000000}"/>
                      </a:ext>
                    </a:extLst>
                  </xdr:cNvPr>
                  <xdr:cNvSpPr txBox="1"/>
                </xdr:nvSpPr>
                <xdr:spPr>
                  <a:xfrm>
                    <a:off x="3124198" y="2875192"/>
                    <a:ext cx="535659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l"/>
                    <a:fld id="{7DA427B9-39AB-41A6-89CA-D5DADDBD370D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 R$-   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F93">
                <xdr:nvSpPr>
                  <xdr:cNvPr id="73" name="CaixaDeTexto 72">
                    <a:extLst>
                      <a:ext uri="{FF2B5EF4-FFF2-40B4-BE49-F238E27FC236}">
                        <a16:creationId xmlns:a16="http://schemas.microsoft.com/office/drawing/2014/main" id="{00000000-0008-0000-0800-000049000000}"/>
                      </a:ext>
                    </a:extLst>
                  </xdr:cNvPr>
                  <xdr:cNvSpPr txBox="1"/>
                </xdr:nvSpPr>
                <xdr:spPr>
                  <a:xfrm>
                    <a:off x="4339136" y="2881312"/>
                    <a:ext cx="406522" cy="311496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r"/>
                    <a:fld id="{B31A480A-C499-4A5F-939E-D5FC8D973A8D}" type="TxLink">
                      <a:rPr lang="en-US" sz="14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r"/>
                      <a:t>0%</a:t>
                    </a:fld>
                    <a:endParaRPr lang="pt-BR" sz="14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">
                <xdr:nvSpPr>
                  <xdr:cNvPr id="74" name="CaixaDeTexto 73">
                    <a:extLst>
                      <a:ext uri="{FF2B5EF4-FFF2-40B4-BE49-F238E27FC236}">
                        <a16:creationId xmlns:a16="http://schemas.microsoft.com/office/drawing/2014/main" id="{00000000-0008-0000-0800-00004A000000}"/>
                      </a:ext>
                    </a:extLst>
                  </xdr:cNvPr>
                  <xdr:cNvSpPr txBox="1"/>
                </xdr:nvSpPr>
                <xdr:spPr>
                  <a:xfrm>
                    <a:off x="133350" y="3136555"/>
                    <a:ext cx="256160" cy="264560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r>
                      <a:rPr lang="pt-BR" sz="1100" b="1">
                        <a:solidFill>
                          <a:schemeClr val="bg1">
                            <a:lumMod val="75000"/>
                          </a:schemeClr>
                        </a:solidFill>
                      </a:rPr>
                      <a:t>8</a:t>
                    </a:r>
                  </a:p>
                </xdr:txBody>
              </xdr:sp>
              <xdr:sp macro="" textlink="SUPORTE!D94">
                <xdr:nvSpPr>
                  <xdr:cNvPr id="75" name="CaixaDeTexto 74">
                    <a:extLst>
                      <a:ext uri="{FF2B5EF4-FFF2-40B4-BE49-F238E27FC236}">
                        <a16:creationId xmlns:a16="http://schemas.microsoft.com/office/drawing/2014/main" id="{00000000-0008-0000-0800-00004B000000}"/>
                      </a:ext>
                    </a:extLst>
                  </xdr:cNvPr>
                  <xdr:cNvSpPr txBox="1"/>
                </xdr:nvSpPr>
                <xdr:spPr>
                  <a:xfrm>
                    <a:off x="409575" y="3122842"/>
                    <a:ext cx="2304000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square" rtlCol="0" anchor="t">
                    <a:spAutoFit/>
                  </a:bodyPr>
                  <a:lstStyle/>
                  <a:p>
                    <a:pPr marL="0" indent="0" algn="l"/>
                    <a:fld id="{D4BBFBD1-362E-4A6F-8CC5-96D7D63E2FF9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PROMOÇÕES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E94">
                <xdr:nvSpPr>
                  <xdr:cNvPr id="76" name="CaixaDeTexto 75">
                    <a:extLst>
                      <a:ext uri="{FF2B5EF4-FFF2-40B4-BE49-F238E27FC236}">
                        <a16:creationId xmlns:a16="http://schemas.microsoft.com/office/drawing/2014/main" id="{00000000-0008-0000-0800-00004C000000}"/>
                      </a:ext>
                    </a:extLst>
                  </xdr:cNvPr>
                  <xdr:cNvSpPr txBox="1"/>
                </xdr:nvSpPr>
                <xdr:spPr>
                  <a:xfrm>
                    <a:off x="3124198" y="3132367"/>
                    <a:ext cx="535659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l"/>
                    <a:fld id="{BFE5A038-EF20-42B4-9A5C-ED384DC72BC6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 R$-   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F94">
                <xdr:nvSpPr>
                  <xdr:cNvPr id="77" name="CaixaDeTexto 76">
                    <a:extLst>
                      <a:ext uri="{FF2B5EF4-FFF2-40B4-BE49-F238E27FC236}">
                        <a16:creationId xmlns:a16="http://schemas.microsoft.com/office/drawing/2014/main" id="{00000000-0008-0000-0800-00004D000000}"/>
                      </a:ext>
                    </a:extLst>
                  </xdr:cNvPr>
                  <xdr:cNvSpPr txBox="1"/>
                </xdr:nvSpPr>
                <xdr:spPr>
                  <a:xfrm>
                    <a:off x="4339136" y="3119437"/>
                    <a:ext cx="406522" cy="311496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r"/>
                    <a:fld id="{09B8C58E-6A05-45FB-9B4A-D1CA25FDAB43}" type="TxLink">
                      <a:rPr lang="en-US" sz="14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r"/>
                      <a:t>0%</a:t>
                    </a:fld>
                    <a:endParaRPr lang="pt-BR" sz="14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">
                <xdr:nvSpPr>
                  <xdr:cNvPr id="78" name="CaixaDeTexto 77">
                    <a:extLst>
                      <a:ext uri="{FF2B5EF4-FFF2-40B4-BE49-F238E27FC236}">
                        <a16:creationId xmlns:a16="http://schemas.microsoft.com/office/drawing/2014/main" id="{00000000-0008-0000-0800-00004E000000}"/>
                      </a:ext>
                    </a:extLst>
                  </xdr:cNvPr>
                  <xdr:cNvSpPr txBox="1"/>
                </xdr:nvSpPr>
                <xdr:spPr>
                  <a:xfrm>
                    <a:off x="133350" y="3374680"/>
                    <a:ext cx="256160" cy="264560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r>
                      <a:rPr lang="pt-BR" sz="1100" b="1">
                        <a:solidFill>
                          <a:schemeClr val="bg1">
                            <a:lumMod val="75000"/>
                          </a:schemeClr>
                        </a:solidFill>
                      </a:rPr>
                      <a:t>9</a:t>
                    </a:r>
                  </a:p>
                </xdr:txBody>
              </xdr:sp>
              <xdr:sp macro="" textlink="SUPORTE!D95">
                <xdr:nvSpPr>
                  <xdr:cNvPr id="79" name="CaixaDeTexto 78">
                    <a:extLst>
                      <a:ext uri="{FF2B5EF4-FFF2-40B4-BE49-F238E27FC236}">
                        <a16:creationId xmlns:a16="http://schemas.microsoft.com/office/drawing/2014/main" id="{00000000-0008-0000-0800-00004F000000}"/>
                      </a:ext>
                    </a:extLst>
                  </xdr:cNvPr>
                  <xdr:cNvSpPr txBox="1"/>
                </xdr:nvSpPr>
                <xdr:spPr>
                  <a:xfrm>
                    <a:off x="409575" y="3367317"/>
                    <a:ext cx="2304000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square" rtlCol="0" anchor="t">
                    <a:spAutoFit/>
                  </a:bodyPr>
                  <a:lstStyle/>
                  <a:p>
                    <a:pPr marL="0" indent="0" algn="l"/>
                    <a:fld id="{E8ECBB00-F881-4CC7-974A-65E18192F729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0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E95">
                <xdr:nvSpPr>
                  <xdr:cNvPr id="80" name="CaixaDeTexto 79">
                    <a:extLst>
                      <a:ext uri="{FF2B5EF4-FFF2-40B4-BE49-F238E27FC236}">
                        <a16:creationId xmlns:a16="http://schemas.microsoft.com/office/drawing/2014/main" id="{00000000-0008-0000-0800-000050000000}"/>
                      </a:ext>
                    </a:extLst>
                  </xdr:cNvPr>
                  <xdr:cNvSpPr txBox="1"/>
                </xdr:nvSpPr>
                <xdr:spPr>
                  <a:xfrm>
                    <a:off x="3124198" y="3354617"/>
                    <a:ext cx="535659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l"/>
                    <a:fld id="{BCC15E24-C7AE-410B-BD7F-E9F436134E44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 R$-   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F95">
                <xdr:nvSpPr>
                  <xdr:cNvPr id="81" name="CaixaDeTexto 80">
                    <a:extLst>
                      <a:ext uri="{FF2B5EF4-FFF2-40B4-BE49-F238E27FC236}">
                        <a16:creationId xmlns:a16="http://schemas.microsoft.com/office/drawing/2014/main" id="{00000000-0008-0000-0800-000051000000}"/>
                      </a:ext>
                    </a:extLst>
                  </xdr:cNvPr>
                  <xdr:cNvSpPr txBox="1"/>
                </xdr:nvSpPr>
                <xdr:spPr>
                  <a:xfrm>
                    <a:off x="4339136" y="3351212"/>
                    <a:ext cx="406522" cy="311496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r"/>
                    <a:fld id="{F26CC75E-40DD-4C8B-9405-CF9B2EA0DC92}" type="TxLink">
                      <a:rPr lang="en-US" sz="14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r"/>
                      <a:t>0%</a:t>
                    </a:fld>
                    <a:endParaRPr lang="pt-BR" sz="14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">
                <xdr:nvSpPr>
                  <xdr:cNvPr id="82" name="CaixaDeTexto 81">
                    <a:extLst>
                      <a:ext uri="{FF2B5EF4-FFF2-40B4-BE49-F238E27FC236}">
                        <a16:creationId xmlns:a16="http://schemas.microsoft.com/office/drawing/2014/main" id="{00000000-0008-0000-0800-000052000000}"/>
                      </a:ext>
                    </a:extLst>
                  </xdr:cNvPr>
                  <xdr:cNvSpPr txBox="1"/>
                </xdr:nvSpPr>
                <xdr:spPr>
                  <a:xfrm>
                    <a:off x="133350" y="3612805"/>
                    <a:ext cx="327654" cy="264560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r>
                      <a:rPr lang="pt-BR" sz="1100" b="1">
                        <a:solidFill>
                          <a:schemeClr val="bg1">
                            <a:lumMod val="75000"/>
                          </a:schemeClr>
                        </a:solidFill>
                      </a:rPr>
                      <a:t>10</a:t>
                    </a:r>
                  </a:p>
                </xdr:txBody>
              </xdr:sp>
              <xdr:sp macro="" textlink="SUPORTE!D96">
                <xdr:nvSpPr>
                  <xdr:cNvPr id="83" name="CaixaDeTexto 82">
                    <a:extLst>
                      <a:ext uri="{FF2B5EF4-FFF2-40B4-BE49-F238E27FC236}">
                        <a16:creationId xmlns:a16="http://schemas.microsoft.com/office/drawing/2014/main" id="{00000000-0008-0000-0800-000053000000}"/>
                      </a:ext>
                    </a:extLst>
                  </xdr:cNvPr>
                  <xdr:cNvSpPr txBox="1"/>
                </xdr:nvSpPr>
                <xdr:spPr>
                  <a:xfrm>
                    <a:off x="409575" y="3599092"/>
                    <a:ext cx="2304000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square" rtlCol="0" anchor="t">
                    <a:spAutoFit/>
                  </a:bodyPr>
                  <a:lstStyle/>
                  <a:p>
                    <a:pPr marL="0" indent="0" algn="l"/>
                    <a:fld id="{F247CC23-F831-4672-A21F-FA0BA6A315A8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0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E96">
                <xdr:nvSpPr>
                  <xdr:cNvPr id="84" name="CaixaDeTexto 83">
                    <a:extLst>
                      <a:ext uri="{FF2B5EF4-FFF2-40B4-BE49-F238E27FC236}">
                        <a16:creationId xmlns:a16="http://schemas.microsoft.com/office/drawing/2014/main" id="{00000000-0008-0000-0800-000054000000}"/>
                      </a:ext>
                    </a:extLst>
                  </xdr:cNvPr>
                  <xdr:cNvSpPr txBox="1"/>
                </xdr:nvSpPr>
                <xdr:spPr>
                  <a:xfrm>
                    <a:off x="3124198" y="3592742"/>
                    <a:ext cx="535659" cy="280205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l"/>
                    <a:fld id="{B8440259-098E-4BCC-876D-2F2701AD9755}" type="TxLink">
                      <a:rPr lang="en-US" sz="12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l"/>
                      <a:t> R$-   </a:t>
                    </a:fld>
                    <a:endParaRPr lang="pt-BR" sz="12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sp macro="" textlink="SUPORTE!F96">
                <xdr:nvSpPr>
                  <xdr:cNvPr id="85" name="CaixaDeTexto 84">
                    <a:extLst>
                      <a:ext uri="{FF2B5EF4-FFF2-40B4-BE49-F238E27FC236}">
                        <a16:creationId xmlns:a16="http://schemas.microsoft.com/office/drawing/2014/main" id="{00000000-0008-0000-0800-000055000000}"/>
                      </a:ext>
                    </a:extLst>
                  </xdr:cNvPr>
                  <xdr:cNvSpPr txBox="1"/>
                </xdr:nvSpPr>
                <xdr:spPr>
                  <a:xfrm>
                    <a:off x="4339136" y="3582987"/>
                    <a:ext cx="406522" cy="311496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r"/>
                    <a:fld id="{0E0E90A2-084A-4584-8D55-47071E6A73D5}" type="TxLink">
                      <a:rPr lang="en-US" sz="14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r"/>
                      <a:t>0%</a:t>
                    </a:fld>
                    <a:endParaRPr lang="pt-BR" sz="14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  <xdr:cxnSp macro="">
                <xdr:nvCxnSpPr>
                  <xdr:cNvPr id="86" name="Conector reto 85">
                    <a:extLst>
                      <a:ext uri="{FF2B5EF4-FFF2-40B4-BE49-F238E27FC236}">
                        <a16:creationId xmlns:a16="http://schemas.microsoft.com/office/drawing/2014/main" id="{00000000-0008-0000-0800-000056000000}"/>
                      </a:ext>
                    </a:extLst>
                  </xdr:cNvPr>
                  <xdr:cNvCxnSpPr/>
                </xdr:nvCxnSpPr>
                <xdr:spPr>
                  <a:xfrm>
                    <a:off x="190500" y="1714500"/>
                    <a:ext cx="4500000" cy="0"/>
                  </a:xfrm>
                  <a:prstGeom prst="line">
                    <a:avLst/>
                  </a:prstGeom>
                  <a:ln>
                    <a:solidFill>
                      <a:schemeClr val="bg1">
                        <a:lumMod val="75000"/>
                      </a:schemeClr>
                    </a:solidFill>
                    <a:prstDash val="dash"/>
                  </a:ln>
                </xdr:spPr>
                <xdr:style>
                  <a:lnRef idx="1">
                    <a:schemeClr val="accent1"/>
                  </a:lnRef>
                  <a:fillRef idx="0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87" name="Conector reto 86">
                    <a:extLst>
                      <a:ext uri="{FF2B5EF4-FFF2-40B4-BE49-F238E27FC236}">
                        <a16:creationId xmlns:a16="http://schemas.microsoft.com/office/drawing/2014/main" id="{00000000-0008-0000-0800-000057000000}"/>
                      </a:ext>
                    </a:extLst>
                  </xdr:cNvPr>
                  <xdr:cNvCxnSpPr/>
                </xdr:nvCxnSpPr>
                <xdr:spPr>
                  <a:xfrm>
                    <a:off x="190500" y="2190750"/>
                    <a:ext cx="4500000" cy="0"/>
                  </a:xfrm>
                  <a:prstGeom prst="line">
                    <a:avLst/>
                  </a:prstGeom>
                  <a:ln>
                    <a:solidFill>
                      <a:schemeClr val="bg1">
                        <a:lumMod val="75000"/>
                      </a:schemeClr>
                    </a:solidFill>
                    <a:prstDash val="dash"/>
                  </a:ln>
                </xdr:spPr>
                <xdr:style>
                  <a:lnRef idx="1">
                    <a:schemeClr val="accent1"/>
                  </a:lnRef>
                  <a:fillRef idx="0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88" name="Conector reto 87">
                    <a:extLst>
                      <a:ext uri="{FF2B5EF4-FFF2-40B4-BE49-F238E27FC236}">
                        <a16:creationId xmlns:a16="http://schemas.microsoft.com/office/drawing/2014/main" id="{00000000-0008-0000-0800-000058000000}"/>
                      </a:ext>
                    </a:extLst>
                  </xdr:cNvPr>
                  <xdr:cNvCxnSpPr/>
                </xdr:nvCxnSpPr>
                <xdr:spPr>
                  <a:xfrm>
                    <a:off x="190500" y="2667000"/>
                    <a:ext cx="4500000" cy="0"/>
                  </a:xfrm>
                  <a:prstGeom prst="line">
                    <a:avLst/>
                  </a:prstGeom>
                  <a:ln>
                    <a:solidFill>
                      <a:schemeClr val="bg1">
                        <a:lumMod val="75000"/>
                      </a:schemeClr>
                    </a:solidFill>
                    <a:prstDash val="dash"/>
                  </a:ln>
                </xdr:spPr>
                <xdr:style>
                  <a:lnRef idx="1">
                    <a:schemeClr val="accent1"/>
                  </a:lnRef>
                  <a:fillRef idx="0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89" name="Conector reto 88">
                    <a:extLst>
                      <a:ext uri="{FF2B5EF4-FFF2-40B4-BE49-F238E27FC236}">
                        <a16:creationId xmlns:a16="http://schemas.microsoft.com/office/drawing/2014/main" id="{00000000-0008-0000-0800-000059000000}"/>
                      </a:ext>
                    </a:extLst>
                  </xdr:cNvPr>
                  <xdr:cNvCxnSpPr/>
                </xdr:nvCxnSpPr>
                <xdr:spPr>
                  <a:xfrm>
                    <a:off x="190500" y="2905125"/>
                    <a:ext cx="4500000" cy="0"/>
                  </a:xfrm>
                  <a:prstGeom prst="line">
                    <a:avLst/>
                  </a:prstGeom>
                  <a:ln>
                    <a:solidFill>
                      <a:schemeClr val="bg1">
                        <a:lumMod val="75000"/>
                      </a:schemeClr>
                    </a:solidFill>
                    <a:prstDash val="dash"/>
                  </a:ln>
                </xdr:spPr>
                <xdr:style>
                  <a:lnRef idx="1">
                    <a:schemeClr val="accent1"/>
                  </a:lnRef>
                  <a:fillRef idx="0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90" name="Conector reto 89">
                    <a:extLst>
                      <a:ext uri="{FF2B5EF4-FFF2-40B4-BE49-F238E27FC236}">
                        <a16:creationId xmlns:a16="http://schemas.microsoft.com/office/drawing/2014/main" id="{00000000-0008-0000-0800-00005A000000}"/>
                      </a:ext>
                    </a:extLst>
                  </xdr:cNvPr>
                  <xdr:cNvCxnSpPr/>
                </xdr:nvCxnSpPr>
                <xdr:spPr>
                  <a:xfrm>
                    <a:off x="190500" y="3136900"/>
                    <a:ext cx="4500000" cy="0"/>
                  </a:xfrm>
                  <a:prstGeom prst="line">
                    <a:avLst/>
                  </a:prstGeom>
                  <a:ln>
                    <a:solidFill>
                      <a:schemeClr val="bg1">
                        <a:lumMod val="75000"/>
                      </a:schemeClr>
                    </a:solidFill>
                    <a:prstDash val="dash"/>
                  </a:ln>
                </xdr:spPr>
                <xdr:style>
                  <a:lnRef idx="1">
                    <a:schemeClr val="accent1"/>
                  </a:lnRef>
                  <a:fillRef idx="0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91" name="Conector reto 90">
                    <a:extLst>
                      <a:ext uri="{FF2B5EF4-FFF2-40B4-BE49-F238E27FC236}">
                        <a16:creationId xmlns:a16="http://schemas.microsoft.com/office/drawing/2014/main" id="{00000000-0008-0000-0800-00005B000000}"/>
                      </a:ext>
                    </a:extLst>
                  </xdr:cNvPr>
                  <xdr:cNvCxnSpPr/>
                </xdr:nvCxnSpPr>
                <xdr:spPr>
                  <a:xfrm>
                    <a:off x="190500" y="3390900"/>
                    <a:ext cx="4500000" cy="0"/>
                  </a:xfrm>
                  <a:prstGeom prst="line">
                    <a:avLst/>
                  </a:prstGeom>
                  <a:ln>
                    <a:solidFill>
                      <a:schemeClr val="bg1">
                        <a:lumMod val="75000"/>
                      </a:schemeClr>
                    </a:solidFill>
                    <a:prstDash val="dash"/>
                  </a:ln>
                </xdr:spPr>
                <xdr:style>
                  <a:lnRef idx="1">
                    <a:schemeClr val="accent1"/>
                  </a:lnRef>
                  <a:fillRef idx="0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92" name="Conector reto 91">
                    <a:extLst>
                      <a:ext uri="{FF2B5EF4-FFF2-40B4-BE49-F238E27FC236}">
                        <a16:creationId xmlns:a16="http://schemas.microsoft.com/office/drawing/2014/main" id="{00000000-0008-0000-0800-00005C000000}"/>
                      </a:ext>
                    </a:extLst>
                  </xdr:cNvPr>
                  <xdr:cNvCxnSpPr/>
                </xdr:nvCxnSpPr>
                <xdr:spPr>
                  <a:xfrm>
                    <a:off x="190500" y="3622675"/>
                    <a:ext cx="4500000" cy="0"/>
                  </a:xfrm>
                  <a:prstGeom prst="line">
                    <a:avLst/>
                  </a:prstGeom>
                  <a:ln>
                    <a:solidFill>
                      <a:schemeClr val="bg1">
                        <a:lumMod val="75000"/>
                      </a:schemeClr>
                    </a:solidFill>
                    <a:prstDash val="dash"/>
                  </a:ln>
                </xdr:spPr>
                <xdr:style>
                  <a:lnRef idx="1">
                    <a:schemeClr val="accent1"/>
                  </a:lnRef>
                  <a:fillRef idx="0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tx1"/>
                  </a:fontRef>
                </xdr:style>
              </xdr:cxnSp>
              <xdr:sp macro="" textlink="SUPORTE!F87">
                <xdr:nvSpPr>
                  <xdr:cNvPr id="93" name="CaixaDeTexto 92">
                    <a:extLst>
                      <a:ext uri="{FF2B5EF4-FFF2-40B4-BE49-F238E27FC236}">
                        <a16:creationId xmlns:a16="http://schemas.microsoft.com/office/drawing/2014/main" id="{00000000-0008-0000-0800-00005D000000}"/>
                      </a:ext>
                    </a:extLst>
                  </xdr:cNvPr>
                  <xdr:cNvSpPr txBox="1"/>
                </xdr:nvSpPr>
                <xdr:spPr>
                  <a:xfrm>
                    <a:off x="4257675" y="1433512"/>
                    <a:ext cx="497508" cy="311496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rtlCol="0" anchor="t">
                    <a:spAutoFit/>
                  </a:bodyPr>
                  <a:lstStyle/>
                  <a:p>
                    <a:pPr marL="0" indent="0" algn="r"/>
                    <a:fld id="{5AD38322-0CA1-4462-8BB5-56704CCF2937}" type="TxLink">
                      <a:rPr lang="en-US" sz="1400" b="1" i="0" u="none" strike="noStrike">
                        <a:solidFill>
                          <a:schemeClr val="bg1">
                            <a:lumMod val="50000"/>
                          </a:schemeClr>
                        </a:solidFill>
                        <a:latin typeface="Calibri"/>
                        <a:ea typeface="+mn-ea"/>
                        <a:cs typeface="Calibri"/>
                      </a:rPr>
                      <a:pPr marL="0" indent="0" algn="r"/>
                      <a:t>0%</a:t>
                    </a:fld>
                    <a:endParaRPr lang="pt-BR" sz="1400" b="1" i="0" u="none" strike="noStrike">
                      <a:solidFill>
                        <a:schemeClr val="bg1">
                          <a:lumMod val="50000"/>
                        </a:schemeClr>
                      </a:solidFill>
                      <a:latin typeface="Calibri"/>
                      <a:ea typeface="+mn-ea"/>
                      <a:cs typeface="Calibri"/>
                    </a:endParaRPr>
                  </a:p>
                </xdr:txBody>
              </xdr:sp>
            </xdr:grpSp>
          </xdr:grpSp>
        </xdr:grpSp>
        <xdr:grpSp>
          <xdr:nvGrpSpPr>
            <xdr:cNvPr id="36" name="Agrupar 35">
              <a:extLst>
                <a:ext uri="{FF2B5EF4-FFF2-40B4-BE49-F238E27FC236}">
                  <a16:creationId xmlns:a16="http://schemas.microsoft.com/office/drawing/2014/main" id="{00000000-0008-0000-0800-000024000000}"/>
                </a:ext>
              </a:extLst>
            </xdr:cNvPr>
            <xdr:cNvGrpSpPr/>
          </xdr:nvGrpSpPr>
          <xdr:grpSpPr>
            <a:xfrm>
              <a:off x="5000625" y="801514"/>
              <a:ext cx="5438776" cy="3084686"/>
              <a:chOff x="5000625" y="801514"/>
              <a:chExt cx="5438776" cy="3084686"/>
            </a:xfrm>
          </xdr:grpSpPr>
          <xdr:graphicFrame macro="">
            <xdr:nvGraphicFramePr>
              <xdr:cNvPr id="37" name="Gráfico 36">
                <a:extLst>
                  <a:ext uri="{FF2B5EF4-FFF2-40B4-BE49-F238E27FC236}">
                    <a16:creationId xmlns:a16="http://schemas.microsoft.com/office/drawing/2014/main" id="{00000000-0008-0000-0800-000025000000}"/>
                  </a:ext>
                </a:extLst>
              </xdr:cNvPr>
              <xdr:cNvGraphicFramePr/>
            </xdr:nvGraphicFramePr>
            <xdr:xfrm>
              <a:off x="5000625" y="1276350"/>
              <a:ext cx="5438776" cy="2609850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18"/>
              </a:graphicData>
            </a:graphic>
          </xdr:graphicFrame>
          <xdr:sp macro="" textlink="">
            <xdr:nvSpPr>
              <xdr:cNvPr id="38" name="CaixaDeTexto 37">
                <a:extLst>
                  <a:ext uri="{FF2B5EF4-FFF2-40B4-BE49-F238E27FC236}">
                    <a16:creationId xmlns:a16="http://schemas.microsoft.com/office/drawing/2014/main" id="{00000000-0008-0000-0800-000026000000}"/>
                  </a:ext>
                </a:extLst>
              </xdr:cNvPr>
              <xdr:cNvSpPr txBox="1"/>
            </xdr:nvSpPr>
            <xdr:spPr>
              <a:xfrm>
                <a:off x="6134100" y="801514"/>
                <a:ext cx="2001895" cy="311496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rtlCol="0" anchor="t">
                <a:spAutoFit/>
              </a:bodyPr>
              <a:lstStyle/>
              <a:p>
                <a:r>
                  <a:rPr lang="pt-BR" sz="1400" b="1">
                    <a:solidFill>
                      <a:schemeClr val="bg1">
                        <a:lumMod val="50000"/>
                      </a:schemeClr>
                    </a:solidFill>
                  </a:rPr>
                  <a:t>ESCOLHA UMA </a:t>
                </a:r>
                <a:r>
                  <a:rPr lang="pt-BR" sz="1400" b="1">
                    <a:solidFill>
                      <a:srgbClr val="32AC69"/>
                    </a:solidFill>
                  </a:rPr>
                  <a:t>RECEITA</a:t>
                </a:r>
                <a:r>
                  <a:rPr lang="pt-BR" sz="1400" b="1">
                    <a:solidFill>
                      <a:schemeClr val="bg1">
                        <a:lumMod val="50000"/>
                      </a:schemeClr>
                    </a:solidFill>
                  </a:rPr>
                  <a:t>:</a:t>
                </a:r>
              </a:p>
            </xdr:txBody>
          </xdr:sp>
          <mc:AlternateContent xmlns:mc="http://schemas.openxmlformats.org/markup-compatibility/2006">
            <mc:Choice xmlns:a14="http://schemas.microsoft.com/office/drawing/2010/main" Requires="a14">
              <xdr:sp macro="" textlink="">
                <xdr:nvSpPr>
                  <xdr:cNvPr id="20482" name="Drop Down 2" hidden="1">
                    <a:extLst>
                      <a:ext uri="{63B3BB69-23CF-44E3-9099-C40C66FF867C}">
                        <a14:compatExt spid="_x0000_s20482"/>
                      </a:ext>
                      <a:ext uri="{FF2B5EF4-FFF2-40B4-BE49-F238E27FC236}">
                        <a16:creationId xmlns:a16="http://schemas.microsoft.com/office/drawing/2014/main" id="{00000000-0008-0000-0800-000002500000}"/>
                      </a:ext>
                    </a:extLst>
                  </xdr:cNvPr>
                  <xdr:cNvSpPr/>
                </xdr:nvSpPr>
                <xdr:spPr bwMode="auto">
                  <a:xfrm>
                    <a:off x="8134349" y="814387"/>
                    <a:ext cx="2160000" cy="285750"/>
                  </a:xfrm>
                  <a:prstGeom prst="rect">
                    <a:avLst/>
                  </a:prstGeom>
                  <a:noFill/>
                  <a:ln>
                    <a:noFill/>
                  </a:ln>
                  <a:extLst>
                    <a:ext uri="{91240B29-F687-4F45-9708-019B960494DF}">
                      <a14:hiddenLine w="9525">
                        <a:noFill/>
                        <a:miter lim="800000"/>
                        <a:headEnd/>
                        <a:tailEnd/>
                      </a14:hiddenLine>
                    </a:ext>
                  </a:extLst>
                </xdr:spPr>
              </xdr:sp>
            </mc:Choice>
            <mc:Fallback/>
          </mc:AlternateContent>
        </xdr:grpSp>
      </xdr:grpSp>
    </xdr:grpSp>
    <xdr:clientData/>
  </xdr:twoCellAnchor>
  <xdr:twoCellAnchor>
    <xdr:from>
      <xdr:col>2</xdr:col>
      <xdr:colOff>380999</xdr:colOff>
      <xdr:row>12</xdr:row>
      <xdr:rowOff>166687</xdr:rowOff>
    </xdr:from>
    <xdr:to>
      <xdr:col>17</xdr:col>
      <xdr:colOff>553201</xdr:colOff>
      <xdr:row>20</xdr:row>
      <xdr:rowOff>164368</xdr:rowOff>
    </xdr:to>
    <xdr:grpSp>
      <xdr:nvGrpSpPr>
        <xdr:cNvPr id="134" name="Agrupar 133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00000000-0008-0000-0800-000086000000}"/>
            </a:ext>
          </a:extLst>
        </xdr:cNvPr>
        <xdr:cNvGrpSpPr/>
      </xdr:nvGrpSpPr>
      <xdr:grpSpPr>
        <a:xfrm>
          <a:off x="990599" y="2414587"/>
          <a:ext cx="9516227" cy="1521681"/>
          <a:chOff x="983921" y="2420455"/>
          <a:chExt cx="9482889" cy="1521681"/>
        </a:xfrm>
      </xdr:grpSpPr>
      <xdr:grpSp>
        <xdr:nvGrpSpPr>
          <xdr:cNvPr id="135" name="Agrupar 134">
            <a:extLst>
              <a:ext uri="{FF2B5EF4-FFF2-40B4-BE49-F238E27FC236}">
                <a16:creationId xmlns:a16="http://schemas.microsoft.com/office/drawing/2014/main" id="{00000000-0008-0000-0800-000087000000}"/>
              </a:ext>
            </a:extLst>
          </xdr:cNvPr>
          <xdr:cNvGrpSpPr/>
        </xdr:nvGrpSpPr>
        <xdr:grpSpPr>
          <a:xfrm>
            <a:off x="983921" y="2420455"/>
            <a:ext cx="9482889" cy="1521681"/>
            <a:chOff x="5095877" y="4857746"/>
            <a:chExt cx="7204498" cy="1156077"/>
          </a:xfrm>
        </xdr:grpSpPr>
        <xdr:sp macro="" textlink="">
          <xdr:nvSpPr>
            <xdr:cNvPr id="163" name="Retângulo 162">
              <a:extLst>
                <a:ext uri="{FF2B5EF4-FFF2-40B4-BE49-F238E27FC236}">
                  <a16:creationId xmlns:a16="http://schemas.microsoft.com/office/drawing/2014/main" id="{00000000-0008-0000-0800-0000A3000000}"/>
                </a:ext>
              </a:extLst>
            </xdr:cNvPr>
            <xdr:cNvSpPr/>
          </xdr:nvSpPr>
          <xdr:spPr>
            <a:xfrm>
              <a:off x="5095877" y="4857746"/>
              <a:ext cx="7119937" cy="1154907"/>
            </a:xfrm>
            <a:prstGeom prst="rect">
              <a:avLst/>
            </a:prstGeom>
            <a:gradFill flip="none" rotWithShape="1">
              <a:gsLst>
                <a:gs pos="60000">
                  <a:schemeClr val="bg1">
                    <a:alpha val="0"/>
                  </a:schemeClr>
                </a:gs>
                <a:gs pos="0">
                  <a:srgbClr val="FFFFFF">
                    <a:shade val="100000"/>
                    <a:satMod val="115000"/>
                  </a:srgbClr>
                </a:gs>
              </a:gsLst>
              <a:lin ang="10800000" scaled="0"/>
              <a:tileRect/>
            </a:gra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pic>
          <xdr:nvPicPr>
            <xdr:cNvPr id="164" name="Imagem 163">
              <a:extLst>
                <a:ext uri="{FF2B5EF4-FFF2-40B4-BE49-F238E27FC236}">
                  <a16:creationId xmlns:a16="http://schemas.microsoft.com/office/drawing/2014/main" id="{00000000-0008-0000-0800-0000A4000000}"/>
                </a:ext>
              </a:extLst>
            </xdr:cNvPr>
            <xdr:cNvPicPr>
              <a:picLocks noChangeAspect="1"/>
            </xdr:cNvPicPr>
          </xdr:nvPicPr>
          <xdr:blipFill rotWithShape="1">
            <a:blip xmlns:r="http://schemas.openxmlformats.org/officeDocument/2006/relationships" r:embed="rId20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b="42576"/>
            <a:stretch/>
          </xdr:blipFill>
          <xdr:spPr>
            <a:xfrm>
              <a:off x="8844026" y="5007022"/>
              <a:ext cx="3456349" cy="1006801"/>
            </a:xfrm>
            <a:prstGeom prst="rect">
              <a:avLst/>
            </a:prstGeom>
          </xdr:spPr>
        </xdr:pic>
      </xdr:grpSp>
      <xdr:grpSp>
        <xdr:nvGrpSpPr>
          <xdr:cNvPr id="136" name="Group 13">
            <a:extLst>
              <a:ext uri="{FF2B5EF4-FFF2-40B4-BE49-F238E27FC236}">
                <a16:creationId xmlns:a16="http://schemas.microsoft.com/office/drawing/2014/main" id="{00000000-0008-0000-0800-000088000000}"/>
              </a:ext>
            </a:extLst>
          </xdr:cNvPr>
          <xdr:cNvGrpSpPr/>
        </xdr:nvGrpSpPr>
        <xdr:grpSpPr>
          <a:xfrm>
            <a:off x="10060780" y="2707690"/>
            <a:ext cx="238053" cy="534181"/>
            <a:chOff x="2284413" y="412750"/>
            <a:chExt cx="2824162" cy="6337301"/>
          </a:xfrm>
        </xdr:grpSpPr>
        <xdr:grpSp>
          <xdr:nvGrpSpPr>
            <xdr:cNvPr id="137" name="Group 14">
              <a:extLst>
                <a:ext uri="{FF2B5EF4-FFF2-40B4-BE49-F238E27FC236}">
                  <a16:creationId xmlns:a16="http://schemas.microsoft.com/office/drawing/2014/main" id="{00000000-0008-0000-0800-000089000000}"/>
                </a:ext>
              </a:extLst>
            </xdr:cNvPr>
            <xdr:cNvGrpSpPr/>
          </xdr:nvGrpSpPr>
          <xdr:grpSpPr>
            <a:xfrm>
              <a:off x="2971800" y="4267201"/>
              <a:ext cx="1501776" cy="2482850"/>
              <a:chOff x="6661150" y="2820988"/>
              <a:chExt cx="1501776" cy="2482850"/>
            </a:xfrm>
          </xdr:grpSpPr>
          <xdr:sp macro="" textlink="">
            <xdr:nvSpPr>
              <xdr:cNvPr id="160" name="Freeform 133">
                <a:extLst>
                  <a:ext uri="{FF2B5EF4-FFF2-40B4-BE49-F238E27FC236}">
                    <a16:creationId xmlns:a16="http://schemas.microsoft.com/office/drawing/2014/main" id="{00000000-0008-0000-0800-0000A0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6661150" y="2820988"/>
                <a:ext cx="1501776" cy="2482850"/>
              </a:xfrm>
              <a:custGeom>
                <a:avLst/>
                <a:gdLst>
                  <a:gd name="T0" fmla="*/ 2 w 397"/>
                  <a:gd name="T1" fmla="*/ 268 h 659"/>
                  <a:gd name="T2" fmla="*/ 0 w 397"/>
                  <a:gd name="T3" fmla="*/ 268 h 659"/>
                  <a:gd name="T4" fmla="*/ 0 w 397"/>
                  <a:gd name="T5" fmla="*/ 268 h 659"/>
                  <a:gd name="T6" fmla="*/ 3 w 397"/>
                  <a:gd name="T7" fmla="*/ 271 h 659"/>
                  <a:gd name="T8" fmla="*/ 4 w 397"/>
                  <a:gd name="T9" fmla="*/ 282 h 659"/>
                  <a:gd name="T10" fmla="*/ 5 w 397"/>
                  <a:gd name="T11" fmla="*/ 284 h 659"/>
                  <a:gd name="T12" fmla="*/ 48 w 397"/>
                  <a:gd name="T13" fmla="*/ 418 h 659"/>
                  <a:gd name="T14" fmla="*/ 92 w 397"/>
                  <a:gd name="T15" fmla="*/ 290 h 659"/>
                  <a:gd name="T16" fmla="*/ 172 w 397"/>
                  <a:gd name="T17" fmla="*/ 441 h 659"/>
                  <a:gd name="T18" fmla="*/ 145 w 397"/>
                  <a:gd name="T19" fmla="*/ 564 h 659"/>
                  <a:gd name="T20" fmla="*/ 201 w 397"/>
                  <a:gd name="T21" fmla="*/ 659 h 659"/>
                  <a:gd name="T22" fmla="*/ 172 w 397"/>
                  <a:gd name="T23" fmla="*/ 604 h 659"/>
                  <a:gd name="T24" fmla="*/ 182 w 397"/>
                  <a:gd name="T25" fmla="*/ 528 h 659"/>
                  <a:gd name="T26" fmla="*/ 229 w 397"/>
                  <a:gd name="T27" fmla="*/ 462 h 659"/>
                  <a:gd name="T28" fmla="*/ 272 w 397"/>
                  <a:gd name="T29" fmla="*/ 386 h 659"/>
                  <a:gd name="T30" fmla="*/ 280 w 397"/>
                  <a:gd name="T31" fmla="*/ 362 h 659"/>
                  <a:gd name="T32" fmla="*/ 307 w 397"/>
                  <a:gd name="T33" fmla="*/ 484 h 659"/>
                  <a:gd name="T34" fmla="*/ 325 w 397"/>
                  <a:gd name="T35" fmla="*/ 406 h 659"/>
                  <a:gd name="T36" fmla="*/ 370 w 397"/>
                  <a:gd name="T37" fmla="*/ 198 h 659"/>
                  <a:gd name="T38" fmla="*/ 189 w 397"/>
                  <a:gd name="T39" fmla="*/ 0 h 659"/>
                  <a:gd name="T40" fmla="*/ 3 w 397"/>
                  <a:gd name="T41" fmla="*/ 254 h 659"/>
                  <a:gd name="T42" fmla="*/ 2 w 397"/>
                  <a:gd name="T43" fmla="*/ 268 h 659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</a:cxnLst>
                <a:rect l="0" t="0" r="r" b="b"/>
                <a:pathLst>
                  <a:path w="397" h="659">
                    <a:moveTo>
                      <a:pt x="2" y="268"/>
                    </a:moveTo>
                    <a:cubicBezTo>
                      <a:pt x="2" y="267"/>
                      <a:pt x="0" y="264"/>
                      <a:pt x="0" y="268"/>
                    </a:cubicBezTo>
                    <a:cubicBezTo>
                      <a:pt x="0" y="268"/>
                      <a:pt x="0" y="268"/>
                      <a:pt x="0" y="268"/>
                    </a:cubicBezTo>
                    <a:cubicBezTo>
                      <a:pt x="0" y="269"/>
                      <a:pt x="2" y="270"/>
                      <a:pt x="3" y="271"/>
                    </a:cubicBezTo>
                    <a:cubicBezTo>
                      <a:pt x="3" y="275"/>
                      <a:pt x="4" y="278"/>
                      <a:pt x="4" y="282"/>
                    </a:cubicBezTo>
                    <a:cubicBezTo>
                      <a:pt x="5" y="283"/>
                      <a:pt x="5" y="283"/>
                      <a:pt x="5" y="284"/>
                    </a:cubicBezTo>
                    <a:cubicBezTo>
                      <a:pt x="10" y="335"/>
                      <a:pt x="25" y="381"/>
                      <a:pt x="48" y="418"/>
                    </a:cubicBezTo>
                    <a:cubicBezTo>
                      <a:pt x="23" y="377"/>
                      <a:pt x="37" y="299"/>
                      <a:pt x="92" y="290"/>
                    </a:cubicBezTo>
                    <a:cubicBezTo>
                      <a:pt x="158" y="280"/>
                      <a:pt x="169" y="399"/>
                      <a:pt x="172" y="441"/>
                    </a:cubicBezTo>
                    <a:cubicBezTo>
                      <a:pt x="174" y="484"/>
                      <a:pt x="145" y="521"/>
                      <a:pt x="145" y="564"/>
                    </a:cubicBezTo>
                    <a:cubicBezTo>
                      <a:pt x="145" y="613"/>
                      <a:pt x="170" y="653"/>
                      <a:pt x="201" y="659"/>
                    </a:cubicBezTo>
                    <a:cubicBezTo>
                      <a:pt x="187" y="656"/>
                      <a:pt x="174" y="616"/>
                      <a:pt x="172" y="604"/>
                    </a:cubicBezTo>
                    <a:cubicBezTo>
                      <a:pt x="168" y="580"/>
                      <a:pt x="175" y="551"/>
                      <a:pt x="182" y="528"/>
                    </a:cubicBezTo>
                    <a:cubicBezTo>
                      <a:pt x="190" y="501"/>
                      <a:pt x="211" y="483"/>
                      <a:pt x="229" y="462"/>
                    </a:cubicBezTo>
                    <a:cubicBezTo>
                      <a:pt x="247" y="440"/>
                      <a:pt x="262" y="414"/>
                      <a:pt x="272" y="386"/>
                    </a:cubicBezTo>
                    <a:cubicBezTo>
                      <a:pt x="275" y="378"/>
                      <a:pt x="278" y="370"/>
                      <a:pt x="280" y="362"/>
                    </a:cubicBezTo>
                    <a:cubicBezTo>
                      <a:pt x="284" y="420"/>
                      <a:pt x="307" y="484"/>
                      <a:pt x="307" y="484"/>
                    </a:cubicBezTo>
                    <a:cubicBezTo>
                      <a:pt x="299" y="437"/>
                      <a:pt x="325" y="406"/>
                      <a:pt x="325" y="406"/>
                    </a:cubicBezTo>
                    <a:cubicBezTo>
                      <a:pt x="397" y="291"/>
                      <a:pt x="370" y="198"/>
                      <a:pt x="370" y="198"/>
                    </a:cubicBezTo>
                    <a:cubicBezTo>
                      <a:pt x="351" y="85"/>
                      <a:pt x="277" y="0"/>
                      <a:pt x="189" y="0"/>
                    </a:cubicBezTo>
                    <a:cubicBezTo>
                      <a:pt x="87" y="0"/>
                      <a:pt x="3" y="114"/>
                      <a:pt x="3" y="254"/>
                    </a:cubicBezTo>
                    <a:cubicBezTo>
                      <a:pt x="3" y="258"/>
                      <a:pt x="2" y="263"/>
                      <a:pt x="2" y="268"/>
                    </a:cubicBezTo>
                    <a:close/>
                  </a:path>
                </a:pathLst>
              </a:custGeom>
              <a:solidFill>
                <a:srgbClr val="F15A24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61" name="Freeform 134">
                <a:extLst>
                  <a:ext uri="{FF2B5EF4-FFF2-40B4-BE49-F238E27FC236}">
                    <a16:creationId xmlns:a16="http://schemas.microsoft.com/office/drawing/2014/main" id="{00000000-0008-0000-0800-0000A1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6794500" y="2892426"/>
                <a:ext cx="1223963" cy="1563688"/>
              </a:xfrm>
              <a:custGeom>
                <a:avLst/>
                <a:gdLst>
                  <a:gd name="T0" fmla="*/ 154 w 324"/>
                  <a:gd name="T1" fmla="*/ 0 h 415"/>
                  <a:gd name="T2" fmla="*/ 304 w 324"/>
                  <a:gd name="T3" fmla="*/ 172 h 415"/>
                  <a:gd name="T4" fmla="*/ 305 w 324"/>
                  <a:gd name="T5" fmla="*/ 174 h 415"/>
                  <a:gd name="T6" fmla="*/ 305 w 324"/>
                  <a:gd name="T7" fmla="*/ 176 h 415"/>
                  <a:gd name="T8" fmla="*/ 276 w 324"/>
                  <a:gd name="T9" fmla="*/ 338 h 415"/>
                  <a:gd name="T10" fmla="*/ 255 w 324"/>
                  <a:gd name="T11" fmla="*/ 261 h 415"/>
                  <a:gd name="T12" fmla="*/ 230 w 324"/>
                  <a:gd name="T13" fmla="*/ 302 h 415"/>
                  <a:gd name="T14" fmla="*/ 170 w 324"/>
                  <a:gd name="T15" fmla="*/ 412 h 415"/>
                  <a:gd name="T16" fmla="*/ 167 w 324"/>
                  <a:gd name="T17" fmla="*/ 415 h 415"/>
                  <a:gd name="T18" fmla="*/ 167 w 324"/>
                  <a:gd name="T19" fmla="*/ 409 h 415"/>
                  <a:gd name="T20" fmla="*/ 65 w 324"/>
                  <a:gd name="T21" fmla="*/ 228 h 415"/>
                  <a:gd name="T22" fmla="*/ 52 w 324"/>
                  <a:gd name="T23" fmla="*/ 229 h 415"/>
                  <a:gd name="T24" fmla="*/ 2 w 324"/>
                  <a:gd name="T25" fmla="*/ 256 h 415"/>
                  <a:gd name="T26" fmla="*/ 1 w 324"/>
                  <a:gd name="T27" fmla="*/ 251 h 415"/>
                  <a:gd name="T28" fmla="*/ 1 w 324"/>
                  <a:gd name="T29" fmla="*/ 249 h 415"/>
                  <a:gd name="T30" fmla="*/ 0 w 324"/>
                  <a:gd name="T31" fmla="*/ 239 h 415"/>
                  <a:gd name="T32" fmla="*/ 0 w 324"/>
                  <a:gd name="T33" fmla="*/ 236 h 415"/>
                  <a:gd name="T34" fmla="*/ 0 w 324"/>
                  <a:gd name="T35" fmla="*/ 223 h 415"/>
                  <a:gd name="T36" fmla="*/ 154 w 324"/>
                  <a:gd name="T37" fmla="*/ 0 h 415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</a:cxnLst>
                <a:rect l="0" t="0" r="r" b="b"/>
                <a:pathLst>
                  <a:path w="324" h="415">
                    <a:moveTo>
                      <a:pt x="154" y="0"/>
                    </a:moveTo>
                    <a:cubicBezTo>
                      <a:pt x="225" y="0"/>
                      <a:pt x="288" y="73"/>
                      <a:pt x="304" y="172"/>
                    </a:cubicBezTo>
                    <a:cubicBezTo>
                      <a:pt x="305" y="174"/>
                      <a:pt x="305" y="174"/>
                      <a:pt x="305" y="174"/>
                    </a:cubicBezTo>
                    <a:cubicBezTo>
                      <a:pt x="305" y="176"/>
                      <a:pt x="305" y="176"/>
                      <a:pt x="305" y="176"/>
                    </a:cubicBezTo>
                    <a:cubicBezTo>
                      <a:pt x="306" y="179"/>
                      <a:pt x="324" y="248"/>
                      <a:pt x="276" y="338"/>
                    </a:cubicBezTo>
                    <a:cubicBezTo>
                      <a:pt x="276" y="335"/>
                      <a:pt x="256" y="263"/>
                      <a:pt x="255" y="261"/>
                    </a:cubicBezTo>
                    <a:cubicBezTo>
                      <a:pt x="256" y="270"/>
                      <a:pt x="235" y="292"/>
                      <a:pt x="230" y="302"/>
                    </a:cubicBezTo>
                    <a:cubicBezTo>
                      <a:pt x="209" y="338"/>
                      <a:pt x="198" y="379"/>
                      <a:pt x="170" y="412"/>
                    </a:cubicBezTo>
                    <a:cubicBezTo>
                      <a:pt x="169" y="413"/>
                      <a:pt x="168" y="414"/>
                      <a:pt x="167" y="415"/>
                    </a:cubicBezTo>
                    <a:cubicBezTo>
                      <a:pt x="167" y="413"/>
                      <a:pt x="167" y="411"/>
                      <a:pt x="167" y="409"/>
                    </a:cubicBezTo>
                    <a:cubicBezTo>
                      <a:pt x="159" y="260"/>
                      <a:pt x="107" y="228"/>
                      <a:pt x="65" y="228"/>
                    </a:cubicBezTo>
                    <a:cubicBezTo>
                      <a:pt x="61" y="228"/>
                      <a:pt x="57" y="229"/>
                      <a:pt x="52" y="229"/>
                    </a:cubicBezTo>
                    <a:cubicBezTo>
                      <a:pt x="33" y="232"/>
                      <a:pt x="15" y="242"/>
                      <a:pt x="2" y="256"/>
                    </a:cubicBezTo>
                    <a:cubicBezTo>
                      <a:pt x="2" y="254"/>
                      <a:pt x="1" y="253"/>
                      <a:pt x="1" y="251"/>
                    </a:cubicBezTo>
                    <a:cubicBezTo>
                      <a:pt x="1" y="249"/>
                      <a:pt x="1" y="249"/>
                      <a:pt x="1" y="249"/>
                    </a:cubicBezTo>
                    <a:cubicBezTo>
                      <a:pt x="1" y="246"/>
                      <a:pt x="1" y="242"/>
                      <a:pt x="0" y="239"/>
                    </a:cubicBezTo>
                    <a:cubicBezTo>
                      <a:pt x="0" y="239"/>
                      <a:pt x="0" y="236"/>
                      <a:pt x="0" y="236"/>
                    </a:cubicBezTo>
                    <a:cubicBezTo>
                      <a:pt x="0" y="231"/>
                      <a:pt x="0" y="227"/>
                      <a:pt x="0" y="223"/>
                    </a:cubicBezTo>
                    <a:cubicBezTo>
                      <a:pt x="0" y="100"/>
                      <a:pt x="69" y="0"/>
                      <a:pt x="154" y="0"/>
                    </a:cubicBezTo>
                    <a:close/>
                  </a:path>
                </a:pathLst>
              </a:custGeom>
              <a:solidFill>
                <a:srgbClr val="F7931E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62" name="Freeform 135">
                <a:extLst>
                  <a:ext uri="{FF2B5EF4-FFF2-40B4-BE49-F238E27FC236}">
                    <a16:creationId xmlns:a16="http://schemas.microsoft.com/office/drawing/2014/main" id="{00000000-0008-0000-0800-0000A2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6994525" y="2979738"/>
                <a:ext cx="801688" cy="1130300"/>
              </a:xfrm>
              <a:custGeom>
                <a:avLst/>
                <a:gdLst>
                  <a:gd name="T0" fmla="*/ 43 w 212"/>
                  <a:gd name="T1" fmla="*/ 142 h 300"/>
                  <a:gd name="T2" fmla="*/ 34 w 212"/>
                  <a:gd name="T3" fmla="*/ 142 h 300"/>
                  <a:gd name="T4" fmla="*/ 1 w 212"/>
                  <a:gd name="T5" fmla="*/ 159 h 300"/>
                  <a:gd name="T6" fmla="*/ 1 w 212"/>
                  <a:gd name="T7" fmla="*/ 156 h 300"/>
                  <a:gd name="T8" fmla="*/ 1 w 212"/>
                  <a:gd name="T9" fmla="*/ 155 h 300"/>
                  <a:gd name="T10" fmla="*/ 0 w 212"/>
                  <a:gd name="T11" fmla="*/ 148 h 300"/>
                  <a:gd name="T12" fmla="*/ 0 w 212"/>
                  <a:gd name="T13" fmla="*/ 146 h 300"/>
                  <a:gd name="T14" fmla="*/ 0 w 212"/>
                  <a:gd name="T15" fmla="*/ 139 h 300"/>
                  <a:gd name="T16" fmla="*/ 101 w 212"/>
                  <a:gd name="T17" fmla="*/ 0 h 300"/>
                  <a:gd name="T18" fmla="*/ 199 w 212"/>
                  <a:gd name="T19" fmla="*/ 107 h 300"/>
                  <a:gd name="T20" fmla="*/ 200 w 212"/>
                  <a:gd name="T21" fmla="*/ 108 h 300"/>
                  <a:gd name="T22" fmla="*/ 200 w 212"/>
                  <a:gd name="T23" fmla="*/ 109 h 300"/>
                  <a:gd name="T24" fmla="*/ 181 w 212"/>
                  <a:gd name="T25" fmla="*/ 210 h 300"/>
                  <a:gd name="T26" fmla="*/ 167 w 212"/>
                  <a:gd name="T27" fmla="*/ 162 h 300"/>
                  <a:gd name="T28" fmla="*/ 150 w 212"/>
                  <a:gd name="T29" fmla="*/ 187 h 300"/>
                  <a:gd name="T30" fmla="*/ 121 w 212"/>
                  <a:gd name="T31" fmla="*/ 300 h 300"/>
                  <a:gd name="T32" fmla="*/ 43 w 212"/>
                  <a:gd name="T33" fmla="*/ 142 h 30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</a:cxnLst>
                <a:rect l="0" t="0" r="r" b="b"/>
                <a:pathLst>
                  <a:path w="212" h="300">
                    <a:moveTo>
                      <a:pt x="43" y="142"/>
                    </a:moveTo>
                    <a:cubicBezTo>
                      <a:pt x="40" y="142"/>
                      <a:pt x="37" y="142"/>
                      <a:pt x="34" y="142"/>
                    </a:cubicBezTo>
                    <a:cubicBezTo>
                      <a:pt x="21" y="144"/>
                      <a:pt x="10" y="150"/>
                      <a:pt x="1" y="159"/>
                    </a:cubicBezTo>
                    <a:cubicBezTo>
                      <a:pt x="1" y="158"/>
                      <a:pt x="1" y="157"/>
                      <a:pt x="1" y="156"/>
                    </a:cubicBezTo>
                    <a:cubicBezTo>
                      <a:pt x="1" y="155"/>
                      <a:pt x="1" y="155"/>
                      <a:pt x="1" y="155"/>
                    </a:cubicBezTo>
                    <a:cubicBezTo>
                      <a:pt x="0" y="152"/>
                      <a:pt x="0" y="150"/>
                      <a:pt x="0" y="148"/>
                    </a:cubicBezTo>
                    <a:cubicBezTo>
                      <a:pt x="0" y="146"/>
                      <a:pt x="0" y="146"/>
                      <a:pt x="0" y="146"/>
                    </a:cubicBezTo>
                    <a:cubicBezTo>
                      <a:pt x="0" y="143"/>
                      <a:pt x="0" y="141"/>
                      <a:pt x="0" y="139"/>
                    </a:cubicBezTo>
                    <a:cubicBezTo>
                      <a:pt x="0" y="62"/>
                      <a:pt x="45" y="0"/>
                      <a:pt x="101" y="0"/>
                    </a:cubicBezTo>
                    <a:cubicBezTo>
                      <a:pt x="147" y="0"/>
                      <a:pt x="189" y="45"/>
                      <a:pt x="199" y="107"/>
                    </a:cubicBezTo>
                    <a:cubicBezTo>
                      <a:pt x="200" y="108"/>
                      <a:pt x="200" y="108"/>
                      <a:pt x="200" y="108"/>
                    </a:cubicBezTo>
                    <a:cubicBezTo>
                      <a:pt x="200" y="109"/>
                      <a:pt x="200" y="109"/>
                      <a:pt x="200" y="109"/>
                    </a:cubicBezTo>
                    <a:cubicBezTo>
                      <a:pt x="201" y="111"/>
                      <a:pt x="212" y="154"/>
                      <a:pt x="181" y="210"/>
                    </a:cubicBezTo>
                    <a:cubicBezTo>
                      <a:pt x="181" y="208"/>
                      <a:pt x="167" y="164"/>
                      <a:pt x="167" y="162"/>
                    </a:cubicBezTo>
                    <a:cubicBezTo>
                      <a:pt x="168" y="168"/>
                      <a:pt x="154" y="181"/>
                      <a:pt x="150" y="187"/>
                    </a:cubicBezTo>
                    <a:cubicBezTo>
                      <a:pt x="137" y="210"/>
                      <a:pt x="126" y="275"/>
                      <a:pt x="121" y="300"/>
                    </a:cubicBezTo>
                    <a:cubicBezTo>
                      <a:pt x="121" y="300"/>
                      <a:pt x="94" y="134"/>
                      <a:pt x="43" y="142"/>
                    </a:cubicBezTo>
                    <a:close/>
                  </a:path>
                </a:pathLst>
              </a:custGeom>
              <a:solidFill>
                <a:srgbClr val="FBB03B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</xdr:grpSp>
        <xdr:grpSp>
          <xdr:nvGrpSpPr>
            <xdr:cNvPr id="138" name="Group 15">
              <a:extLst>
                <a:ext uri="{FF2B5EF4-FFF2-40B4-BE49-F238E27FC236}">
                  <a16:creationId xmlns:a16="http://schemas.microsoft.com/office/drawing/2014/main" id="{00000000-0008-0000-0800-00008A000000}"/>
                </a:ext>
              </a:extLst>
            </xdr:cNvPr>
            <xdr:cNvGrpSpPr/>
          </xdr:nvGrpSpPr>
          <xdr:grpSpPr>
            <a:xfrm>
              <a:off x="2284413" y="412750"/>
              <a:ext cx="2824162" cy="4770438"/>
              <a:chOff x="2284413" y="412750"/>
              <a:chExt cx="2824162" cy="4770438"/>
            </a:xfrm>
          </xdr:grpSpPr>
          <xdr:sp macro="" textlink="">
            <xdr:nvSpPr>
              <xdr:cNvPr id="139" name="Freeform 102">
                <a:extLst>
                  <a:ext uri="{FF2B5EF4-FFF2-40B4-BE49-F238E27FC236}">
                    <a16:creationId xmlns:a16="http://schemas.microsoft.com/office/drawing/2014/main" id="{00000000-0008-0000-0800-00008B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284413" y="3319463"/>
                <a:ext cx="1177925" cy="1860550"/>
              </a:xfrm>
              <a:custGeom>
                <a:avLst/>
                <a:gdLst>
                  <a:gd name="T0" fmla="*/ 156 w 313"/>
                  <a:gd name="T1" fmla="*/ 0 h 495"/>
                  <a:gd name="T2" fmla="*/ 0 w 313"/>
                  <a:gd name="T3" fmla="*/ 159 h 495"/>
                  <a:gd name="T4" fmla="*/ 0 w 313"/>
                  <a:gd name="T5" fmla="*/ 163 h 495"/>
                  <a:gd name="T6" fmla="*/ 0 w 313"/>
                  <a:gd name="T7" fmla="*/ 163 h 495"/>
                  <a:gd name="T8" fmla="*/ 101 w 313"/>
                  <a:gd name="T9" fmla="*/ 480 h 495"/>
                  <a:gd name="T10" fmla="*/ 106 w 313"/>
                  <a:gd name="T11" fmla="*/ 486 h 495"/>
                  <a:gd name="T12" fmla="*/ 106 w 313"/>
                  <a:gd name="T13" fmla="*/ 486 h 495"/>
                  <a:gd name="T14" fmla="*/ 106 w 313"/>
                  <a:gd name="T15" fmla="*/ 486 h 495"/>
                  <a:gd name="T16" fmla="*/ 128 w 313"/>
                  <a:gd name="T17" fmla="*/ 495 h 495"/>
                  <a:gd name="T18" fmla="*/ 158 w 313"/>
                  <a:gd name="T19" fmla="*/ 469 h 495"/>
                  <a:gd name="T20" fmla="*/ 156 w 313"/>
                  <a:gd name="T21" fmla="*/ 463 h 495"/>
                  <a:gd name="T22" fmla="*/ 156 w 313"/>
                  <a:gd name="T23" fmla="*/ 463 h 495"/>
                  <a:gd name="T24" fmla="*/ 148 w 313"/>
                  <a:gd name="T25" fmla="*/ 415 h 495"/>
                  <a:gd name="T26" fmla="*/ 191 w 313"/>
                  <a:gd name="T27" fmla="*/ 311 h 495"/>
                  <a:gd name="T28" fmla="*/ 191 w 313"/>
                  <a:gd name="T29" fmla="*/ 310 h 495"/>
                  <a:gd name="T30" fmla="*/ 270 w 313"/>
                  <a:gd name="T31" fmla="*/ 264 h 495"/>
                  <a:gd name="T32" fmla="*/ 313 w 313"/>
                  <a:gd name="T33" fmla="*/ 157 h 495"/>
                  <a:gd name="T34" fmla="*/ 156 w 313"/>
                  <a:gd name="T35" fmla="*/ 0 h 495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</a:cxnLst>
                <a:rect l="0" t="0" r="r" b="b"/>
                <a:pathLst>
                  <a:path w="313" h="495">
                    <a:moveTo>
                      <a:pt x="156" y="0"/>
                    </a:moveTo>
                    <a:cubicBezTo>
                      <a:pt x="70" y="0"/>
                      <a:pt x="0" y="72"/>
                      <a:pt x="0" y="159"/>
                    </a:cubicBezTo>
                    <a:cubicBezTo>
                      <a:pt x="0" y="159"/>
                      <a:pt x="0" y="163"/>
                      <a:pt x="0" y="163"/>
                    </a:cubicBezTo>
                    <a:cubicBezTo>
                      <a:pt x="0" y="163"/>
                      <a:pt x="0" y="163"/>
                      <a:pt x="0" y="163"/>
                    </a:cubicBezTo>
                    <a:cubicBezTo>
                      <a:pt x="0" y="283"/>
                      <a:pt x="38" y="389"/>
                      <a:pt x="101" y="480"/>
                    </a:cubicBezTo>
                    <a:cubicBezTo>
                      <a:pt x="102" y="482"/>
                      <a:pt x="104" y="484"/>
                      <a:pt x="106" y="486"/>
                    </a:cubicBezTo>
                    <a:cubicBezTo>
                      <a:pt x="106" y="486"/>
                      <a:pt x="106" y="486"/>
                      <a:pt x="106" y="486"/>
                    </a:cubicBezTo>
                    <a:cubicBezTo>
                      <a:pt x="106" y="486"/>
                      <a:pt x="106" y="486"/>
                      <a:pt x="106" y="486"/>
                    </a:cubicBezTo>
                    <a:cubicBezTo>
                      <a:pt x="111" y="491"/>
                      <a:pt x="119" y="495"/>
                      <a:pt x="128" y="495"/>
                    </a:cubicBezTo>
                    <a:cubicBezTo>
                      <a:pt x="145" y="495"/>
                      <a:pt x="158" y="486"/>
                      <a:pt x="158" y="469"/>
                    </a:cubicBezTo>
                    <a:cubicBezTo>
                      <a:pt x="158" y="465"/>
                      <a:pt x="158" y="463"/>
                      <a:pt x="156" y="463"/>
                    </a:cubicBezTo>
                    <a:cubicBezTo>
                      <a:pt x="156" y="463"/>
                      <a:pt x="156" y="463"/>
                      <a:pt x="156" y="463"/>
                    </a:cubicBezTo>
                    <a:cubicBezTo>
                      <a:pt x="152" y="443"/>
                      <a:pt x="145" y="431"/>
                      <a:pt x="148" y="415"/>
                    </a:cubicBezTo>
                    <a:cubicBezTo>
                      <a:pt x="155" y="374"/>
                      <a:pt x="164" y="339"/>
                      <a:pt x="191" y="311"/>
                    </a:cubicBezTo>
                    <a:cubicBezTo>
                      <a:pt x="191" y="311"/>
                      <a:pt x="191" y="310"/>
                      <a:pt x="191" y="310"/>
                    </a:cubicBezTo>
                    <a:cubicBezTo>
                      <a:pt x="212" y="288"/>
                      <a:pt x="239" y="271"/>
                      <a:pt x="270" y="264"/>
                    </a:cubicBezTo>
                    <a:cubicBezTo>
                      <a:pt x="297" y="236"/>
                      <a:pt x="313" y="198"/>
                      <a:pt x="313" y="157"/>
                    </a:cubicBezTo>
                    <a:cubicBezTo>
                      <a:pt x="313" y="70"/>
                      <a:pt x="243" y="0"/>
                      <a:pt x="156" y="0"/>
                    </a:cubicBezTo>
                    <a:close/>
                  </a:path>
                </a:pathLst>
              </a:cu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40" name="Freeform 103">
                <a:extLst>
                  <a:ext uri="{FF2B5EF4-FFF2-40B4-BE49-F238E27FC236}">
                    <a16:creationId xmlns:a16="http://schemas.microsoft.com/office/drawing/2014/main" id="{00000000-0008-0000-0800-00008C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284413" y="3319463"/>
                <a:ext cx="1177925" cy="1860550"/>
              </a:xfrm>
              <a:custGeom>
                <a:avLst/>
                <a:gdLst>
                  <a:gd name="T0" fmla="*/ 156 w 313"/>
                  <a:gd name="T1" fmla="*/ 0 h 495"/>
                  <a:gd name="T2" fmla="*/ 0 w 313"/>
                  <a:gd name="T3" fmla="*/ 159 h 495"/>
                  <a:gd name="T4" fmla="*/ 0 w 313"/>
                  <a:gd name="T5" fmla="*/ 163 h 495"/>
                  <a:gd name="T6" fmla="*/ 0 w 313"/>
                  <a:gd name="T7" fmla="*/ 163 h 495"/>
                  <a:gd name="T8" fmla="*/ 101 w 313"/>
                  <a:gd name="T9" fmla="*/ 480 h 495"/>
                  <a:gd name="T10" fmla="*/ 106 w 313"/>
                  <a:gd name="T11" fmla="*/ 486 h 495"/>
                  <a:gd name="T12" fmla="*/ 106 w 313"/>
                  <a:gd name="T13" fmla="*/ 486 h 495"/>
                  <a:gd name="T14" fmla="*/ 106 w 313"/>
                  <a:gd name="T15" fmla="*/ 486 h 495"/>
                  <a:gd name="T16" fmla="*/ 128 w 313"/>
                  <a:gd name="T17" fmla="*/ 495 h 495"/>
                  <a:gd name="T18" fmla="*/ 158 w 313"/>
                  <a:gd name="T19" fmla="*/ 469 h 495"/>
                  <a:gd name="T20" fmla="*/ 156 w 313"/>
                  <a:gd name="T21" fmla="*/ 463 h 495"/>
                  <a:gd name="T22" fmla="*/ 156 w 313"/>
                  <a:gd name="T23" fmla="*/ 463 h 495"/>
                  <a:gd name="T24" fmla="*/ 148 w 313"/>
                  <a:gd name="T25" fmla="*/ 415 h 495"/>
                  <a:gd name="T26" fmla="*/ 191 w 313"/>
                  <a:gd name="T27" fmla="*/ 311 h 495"/>
                  <a:gd name="T28" fmla="*/ 191 w 313"/>
                  <a:gd name="T29" fmla="*/ 310 h 495"/>
                  <a:gd name="T30" fmla="*/ 270 w 313"/>
                  <a:gd name="T31" fmla="*/ 264 h 495"/>
                  <a:gd name="T32" fmla="*/ 313 w 313"/>
                  <a:gd name="T33" fmla="*/ 157 h 495"/>
                  <a:gd name="T34" fmla="*/ 156 w 313"/>
                  <a:gd name="T35" fmla="*/ 0 h 495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</a:cxnLst>
                <a:rect l="0" t="0" r="r" b="b"/>
                <a:pathLst>
                  <a:path w="313" h="495">
                    <a:moveTo>
                      <a:pt x="156" y="0"/>
                    </a:moveTo>
                    <a:cubicBezTo>
                      <a:pt x="70" y="0"/>
                      <a:pt x="0" y="72"/>
                      <a:pt x="0" y="159"/>
                    </a:cubicBezTo>
                    <a:cubicBezTo>
                      <a:pt x="0" y="159"/>
                      <a:pt x="0" y="163"/>
                      <a:pt x="0" y="163"/>
                    </a:cubicBezTo>
                    <a:cubicBezTo>
                      <a:pt x="0" y="163"/>
                      <a:pt x="0" y="163"/>
                      <a:pt x="0" y="163"/>
                    </a:cubicBezTo>
                    <a:cubicBezTo>
                      <a:pt x="0" y="283"/>
                      <a:pt x="38" y="389"/>
                      <a:pt x="101" y="480"/>
                    </a:cubicBezTo>
                    <a:cubicBezTo>
                      <a:pt x="102" y="482"/>
                      <a:pt x="104" y="484"/>
                      <a:pt x="106" y="486"/>
                    </a:cubicBezTo>
                    <a:cubicBezTo>
                      <a:pt x="106" y="486"/>
                      <a:pt x="106" y="486"/>
                      <a:pt x="106" y="486"/>
                    </a:cubicBezTo>
                    <a:cubicBezTo>
                      <a:pt x="106" y="486"/>
                      <a:pt x="106" y="486"/>
                      <a:pt x="106" y="486"/>
                    </a:cubicBezTo>
                    <a:cubicBezTo>
                      <a:pt x="111" y="491"/>
                      <a:pt x="119" y="495"/>
                      <a:pt x="128" y="495"/>
                    </a:cubicBezTo>
                    <a:cubicBezTo>
                      <a:pt x="145" y="495"/>
                      <a:pt x="158" y="486"/>
                      <a:pt x="158" y="469"/>
                    </a:cubicBezTo>
                    <a:cubicBezTo>
                      <a:pt x="158" y="465"/>
                      <a:pt x="158" y="463"/>
                      <a:pt x="156" y="463"/>
                    </a:cubicBezTo>
                    <a:cubicBezTo>
                      <a:pt x="156" y="463"/>
                      <a:pt x="156" y="463"/>
                      <a:pt x="156" y="463"/>
                    </a:cubicBezTo>
                    <a:cubicBezTo>
                      <a:pt x="152" y="443"/>
                      <a:pt x="145" y="431"/>
                      <a:pt x="148" y="415"/>
                    </a:cubicBezTo>
                    <a:cubicBezTo>
                      <a:pt x="155" y="374"/>
                      <a:pt x="164" y="339"/>
                      <a:pt x="191" y="311"/>
                    </a:cubicBezTo>
                    <a:cubicBezTo>
                      <a:pt x="191" y="311"/>
                      <a:pt x="191" y="310"/>
                      <a:pt x="191" y="310"/>
                    </a:cubicBezTo>
                    <a:cubicBezTo>
                      <a:pt x="212" y="288"/>
                      <a:pt x="239" y="271"/>
                      <a:pt x="270" y="264"/>
                    </a:cubicBezTo>
                    <a:cubicBezTo>
                      <a:pt x="297" y="236"/>
                      <a:pt x="313" y="198"/>
                      <a:pt x="313" y="157"/>
                    </a:cubicBezTo>
                    <a:cubicBezTo>
                      <a:pt x="313" y="70"/>
                      <a:pt x="243" y="0"/>
                      <a:pt x="156" y="0"/>
                    </a:cubicBezTo>
                    <a:close/>
                  </a:path>
                </a:pathLst>
              </a:cu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41" name="Freeform 104">
                <a:extLst>
                  <a:ext uri="{FF2B5EF4-FFF2-40B4-BE49-F238E27FC236}">
                    <a16:creationId xmlns:a16="http://schemas.microsoft.com/office/drawing/2014/main" id="{00000000-0008-0000-0800-00008D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284413" y="3319463"/>
                <a:ext cx="1177925" cy="1860550"/>
              </a:xfrm>
              <a:custGeom>
                <a:avLst/>
                <a:gdLst>
                  <a:gd name="T0" fmla="*/ 156 w 313"/>
                  <a:gd name="T1" fmla="*/ 0 h 495"/>
                  <a:gd name="T2" fmla="*/ 0 w 313"/>
                  <a:gd name="T3" fmla="*/ 159 h 495"/>
                  <a:gd name="T4" fmla="*/ 0 w 313"/>
                  <a:gd name="T5" fmla="*/ 163 h 495"/>
                  <a:gd name="T6" fmla="*/ 0 w 313"/>
                  <a:gd name="T7" fmla="*/ 163 h 495"/>
                  <a:gd name="T8" fmla="*/ 101 w 313"/>
                  <a:gd name="T9" fmla="*/ 480 h 495"/>
                  <a:gd name="T10" fmla="*/ 106 w 313"/>
                  <a:gd name="T11" fmla="*/ 486 h 495"/>
                  <a:gd name="T12" fmla="*/ 106 w 313"/>
                  <a:gd name="T13" fmla="*/ 486 h 495"/>
                  <a:gd name="T14" fmla="*/ 106 w 313"/>
                  <a:gd name="T15" fmla="*/ 486 h 495"/>
                  <a:gd name="T16" fmla="*/ 128 w 313"/>
                  <a:gd name="T17" fmla="*/ 495 h 495"/>
                  <a:gd name="T18" fmla="*/ 158 w 313"/>
                  <a:gd name="T19" fmla="*/ 469 h 495"/>
                  <a:gd name="T20" fmla="*/ 156 w 313"/>
                  <a:gd name="T21" fmla="*/ 463 h 495"/>
                  <a:gd name="T22" fmla="*/ 156 w 313"/>
                  <a:gd name="T23" fmla="*/ 463 h 495"/>
                  <a:gd name="T24" fmla="*/ 148 w 313"/>
                  <a:gd name="T25" fmla="*/ 415 h 495"/>
                  <a:gd name="T26" fmla="*/ 191 w 313"/>
                  <a:gd name="T27" fmla="*/ 311 h 495"/>
                  <a:gd name="T28" fmla="*/ 191 w 313"/>
                  <a:gd name="T29" fmla="*/ 310 h 495"/>
                  <a:gd name="T30" fmla="*/ 270 w 313"/>
                  <a:gd name="T31" fmla="*/ 264 h 495"/>
                  <a:gd name="T32" fmla="*/ 313 w 313"/>
                  <a:gd name="T33" fmla="*/ 157 h 495"/>
                  <a:gd name="T34" fmla="*/ 156 w 313"/>
                  <a:gd name="T35" fmla="*/ 0 h 495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</a:cxnLst>
                <a:rect l="0" t="0" r="r" b="b"/>
                <a:pathLst>
                  <a:path w="313" h="495">
                    <a:moveTo>
                      <a:pt x="156" y="0"/>
                    </a:moveTo>
                    <a:cubicBezTo>
                      <a:pt x="70" y="0"/>
                      <a:pt x="0" y="72"/>
                      <a:pt x="0" y="159"/>
                    </a:cubicBezTo>
                    <a:cubicBezTo>
                      <a:pt x="0" y="159"/>
                      <a:pt x="0" y="163"/>
                      <a:pt x="0" y="163"/>
                    </a:cubicBezTo>
                    <a:cubicBezTo>
                      <a:pt x="0" y="163"/>
                      <a:pt x="0" y="163"/>
                      <a:pt x="0" y="163"/>
                    </a:cubicBezTo>
                    <a:cubicBezTo>
                      <a:pt x="0" y="283"/>
                      <a:pt x="38" y="389"/>
                      <a:pt x="101" y="480"/>
                    </a:cubicBezTo>
                    <a:cubicBezTo>
                      <a:pt x="102" y="482"/>
                      <a:pt x="104" y="484"/>
                      <a:pt x="106" y="486"/>
                    </a:cubicBezTo>
                    <a:cubicBezTo>
                      <a:pt x="106" y="486"/>
                      <a:pt x="106" y="486"/>
                      <a:pt x="106" y="486"/>
                    </a:cubicBezTo>
                    <a:cubicBezTo>
                      <a:pt x="106" y="486"/>
                      <a:pt x="106" y="486"/>
                      <a:pt x="106" y="486"/>
                    </a:cubicBezTo>
                    <a:cubicBezTo>
                      <a:pt x="111" y="491"/>
                      <a:pt x="119" y="495"/>
                      <a:pt x="128" y="495"/>
                    </a:cubicBezTo>
                    <a:cubicBezTo>
                      <a:pt x="145" y="495"/>
                      <a:pt x="158" y="486"/>
                      <a:pt x="158" y="469"/>
                    </a:cubicBezTo>
                    <a:cubicBezTo>
                      <a:pt x="158" y="465"/>
                      <a:pt x="158" y="463"/>
                      <a:pt x="156" y="463"/>
                    </a:cubicBezTo>
                    <a:cubicBezTo>
                      <a:pt x="156" y="463"/>
                      <a:pt x="156" y="463"/>
                      <a:pt x="156" y="463"/>
                    </a:cubicBezTo>
                    <a:cubicBezTo>
                      <a:pt x="152" y="443"/>
                      <a:pt x="145" y="431"/>
                      <a:pt x="148" y="415"/>
                    </a:cubicBezTo>
                    <a:cubicBezTo>
                      <a:pt x="155" y="374"/>
                      <a:pt x="164" y="339"/>
                      <a:pt x="191" y="311"/>
                    </a:cubicBezTo>
                    <a:cubicBezTo>
                      <a:pt x="191" y="311"/>
                      <a:pt x="191" y="310"/>
                      <a:pt x="191" y="310"/>
                    </a:cubicBezTo>
                    <a:cubicBezTo>
                      <a:pt x="212" y="288"/>
                      <a:pt x="239" y="271"/>
                      <a:pt x="270" y="264"/>
                    </a:cubicBezTo>
                    <a:cubicBezTo>
                      <a:pt x="297" y="236"/>
                      <a:pt x="313" y="198"/>
                      <a:pt x="313" y="157"/>
                    </a:cubicBezTo>
                    <a:cubicBezTo>
                      <a:pt x="313" y="70"/>
                      <a:pt x="243" y="0"/>
                      <a:pt x="156" y="0"/>
                    </a:cubicBezTo>
                    <a:close/>
                  </a:path>
                </a:pathLst>
              </a:custGeom>
              <a:solidFill>
                <a:srgbClr val="A26E06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42" name="Freeform 105">
                <a:extLst>
                  <a:ext uri="{FF2B5EF4-FFF2-40B4-BE49-F238E27FC236}">
                    <a16:creationId xmlns:a16="http://schemas.microsoft.com/office/drawing/2014/main" id="{00000000-0008-0000-0800-00008E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3933825" y="3319463"/>
                <a:ext cx="1174750" cy="1860550"/>
              </a:xfrm>
              <a:custGeom>
                <a:avLst/>
                <a:gdLst>
                  <a:gd name="T0" fmla="*/ 156 w 312"/>
                  <a:gd name="T1" fmla="*/ 0 h 495"/>
                  <a:gd name="T2" fmla="*/ 312 w 312"/>
                  <a:gd name="T3" fmla="*/ 159 h 495"/>
                  <a:gd name="T4" fmla="*/ 312 w 312"/>
                  <a:gd name="T5" fmla="*/ 163 h 495"/>
                  <a:gd name="T6" fmla="*/ 312 w 312"/>
                  <a:gd name="T7" fmla="*/ 163 h 495"/>
                  <a:gd name="T8" fmla="*/ 212 w 312"/>
                  <a:gd name="T9" fmla="*/ 480 h 495"/>
                  <a:gd name="T10" fmla="*/ 207 w 312"/>
                  <a:gd name="T11" fmla="*/ 486 h 495"/>
                  <a:gd name="T12" fmla="*/ 207 w 312"/>
                  <a:gd name="T13" fmla="*/ 486 h 495"/>
                  <a:gd name="T14" fmla="*/ 207 w 312"/>
                  <a:gd name="T15" fmla="*/ 486 h 495"/>
                  <a:gd name="T16" fmla="*/ 184 w 312"/>
                  <a:gd name="T17" fmla="*/ 495 h 495"/>
                  <a:gd name="T18" fmla="*/ 154 w 312"/>
                  <a:gd name="T19" fmla="*/ 469 h 495"/>
                  <a:gd name="T20" fmla="*/ 156 w 312"/>
                  <a:gd name="T21" fmla="*/ 463 h 495"/>
                  <a:gd name="T22" fmla="*/ 156 w 312"/>
                  <a:gd name="T23" fmla="*/ 463 h 495"/>
                  <a:gd name="T24" fmla="*/ 165 w 312"/>
                  <a:gd name="T25" fmla="*/ 415 h 495"/>
                  <a:gd name="T26" fmla="*/ 122 w 312"/>
                  <a:gd name="T27" fmla="*/ 311 h 495"/>
                  <a:gd name="T28" fmla="*/ 122 w 312"/>
                  <a:gd name="T29" fmla="*/ 310 h 495"/>
                  <a:gd name="T30" fmla="*/ 42 w 312"/>
                  <a:gd name="T31" fmla="*/ 264 h 495"/>
                  <a:gd name="T32" fmla="*/ 0 w 312"/>
                  <a:gd name="T33" fmla="*/ 157 h 495"/>
                  <a:gd name="T34" fmla="*/ 156 w 312"/>
                  <a:gd name="T35" fmla="*/ 0 h 495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</a:cxnLst>
                <a:rect l="0" t="0" r="r" b="b"/>
                <a:pathLst>
                  <a:path w="312" h="495">
                    <a:moveTo>
                      <a:pt x="156" y="0"/>
                    </a:moveTo>
                    <a:cubicBezTo>
                      <a:pt x="242" y="0"/>
                      <a:pt x="312" y="72"/>
                      <a:pt x="312" y="159"/>
                    </a:cubicBezTo>
                    <a:cubicBezTo>
                      <a:pt x="312" y="159"/>
                      <a:pt x="312" y="163"/>
                      <a:pt x="312" y="163"/>
                    </a:cubicBezTo>
                    <a:cubicBezTo>
                      <a:pt x="312" y="163"/>
                      <a:pt x="312" y="163"/>
                      <a:pt x="312" y="163"/>
                    </a:cubicBezTo>
                    <a:cubicBezTo>
                      <a:pt x="312" y="283"/>
                      <a:pt x="275" y="389"/>
                      <a:pt x="212" y="480"/>
                    </a:cubicBezTo>
                    <a:cubicBezTo>
                      <a:pt x="210" y="482"/>
                      <a:pt x="209" y="484"/>
                      <a:pt x="207" y="486"/>
                    </a:cubicBezTo>
                    <a:cubicBezTo>
                      <a:pt x="207" y="486"/>
                      <a:pt x="207" y="486"/>
                      <a:pt x="207" y="486"/>
                    </a:cubicBezTo>
                    <a:cubicBezTo>
                      <a:pt x="207" y="486"/>
                      <a:pt x="207" y="486"/>
                      <a:pt x="207" y="486"/>
                    </a:cubicBezTo>
                    <a:cubicBezTo>
                      <a:pt x="201" y="491"/>
                      <a:pt x="193" y="495"/>
                      <a:pt x="184" y="495"/>
                    </a:cubicBezTo>
                    <a:cubicBezTo>
                      <a:pt x="168" y="495"/>
                      <a:pt x="154" y="486"/>
                      <a:pt x="154" y="469"/>
                    </a:cubicBezTo>
                    <a:cubicBezTo>
                      <a:pt x="154" y="465"/>
                      <a:pt x="155" y="463"/>
                      <a:pt x="156" y="463"/>
                    </a:cubicBezTo>
                    <a:cubicBezTo>
                      <a:pt x="156" y="463"/>
                      <a:pt x="156" y="463"/>
                      <a:pt x="156" y="463"/>
                    </a:cubicBezTo>
                    <a:cubicBezTo>
                      <a:pt x="160" y="443"/>
                      <a:pt x="167" y="431"/>
                      <a:pt x="165" y="415"/>
                    </a:cubicBezTo>
                    <a:cubicBezTo>
                      <a:pt x="158" y="374"/>
                      <a:pt x="148" y="339"/>
                      <a:pt x="122" y="311"/>
                    </a:cubicBezTo>
                    <a:cubicBezTo>
                      <a:pt x="122" y="311"/>
                      <a:pt x="122" y="310"/>
                      <a:pt x="122" y="310"/>
                    </a:cubicBezTo>
                    <a:cubicBezTo>
                      <a:pt x="101" y="288"/>
                      <a:pt x="73" y="271"/>
                      <a:pt x="42" y="264"/>
                    </a:cubicBezTo>
                    <a:cubicBezTo>
                      <a:pt x="16" y="236"/>
                      <a:pt x="0" y="198"/>
                      <a:pt x="0" y="157"/>
                    </a:cubicBezTo>
                    <a:cubicBezTo>
                      <a:pt x="0" y="70"/>
                      <a:pt x="70" y="0"/>
                      <a:pt x="156" y="0"/>
                    </a:cubicBezTo>
                    <a:close/>
                  </a:path>
                </a:pathLst>
              </a:cu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43" name="Freeform 106">
                <a:extLst>
                  <a:ext uri="{FF2B5EF4-FFF2-40B4-BE49-F238E27FC236}">
                    <a16:creationId xmlns:a16="http://schemas.microsoft.com/office/drawing/2014/main" id="{00000000-0008-0000-0800-00008F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3933825" y="3319463"/>
                <a:ext cx="1174750" cy="1860550"/>
              </a:xfrm>
              <a:custGeom>
                <a:avLst/>
                <a:gdLst>
                  <a:gd name="T0" fmla="*/ 156 w 312"/>
                  <a:gd name="T1" fmla="*/ 0 h 495"/>
                  <a:gd name="T2" fmla="*/ 312 w 312"/>
                  <a:gd name="T3" fmla="*/ 159 h 495"/>
                  <a:gd name="T4" fmla="*/ 312 w 312"/>
                  <a:gd name="T5" fmla="*/ 163 h 495"/>
                  <a:gd name="T6" fmla="*/ 312 w 312"/>
                  <a:gd name="T7" fmla="*/ 163 h 495"/>
                  <a:gd name="T8" fmla="*/ 212 w 312"/>
                  <a:gd name="T9" fmla="*/ 480 h 495"/>
                  <a:gd name="T10" fmla="*/ 207 w 312"/>
                  <a:gd name="T11" fmla="*/ 486 h 495"/>
                  <a:gd name="T12" fmla="*/ 207 w 312"/>
                  <a:gd name="T13" fmla="*/ 486 h 495"/>
                  <a:gd name="T14" fmla="*/ 207 w 312"/>
                  <a:gd name="T15" fmla="*/ 486 h 495"/>
                  <a:gd name="T16" fmla="*/ 184 w 312"/>
                  <a:gd name="T17" fmla="*/ 495 h 495"/>
                  <a:gd name="T18" fmla="*/ 154 w 312"/>
                  <a:gd name="T19" fmla="*/ 469 h 495"/>
                  <a:gd name="T20" fmla="*/ 156 w 312"/>
                  <a:gd name="T21" fmla="*/ 463 h 495"/>
                  <a:gd name="T22" fmla="*/ 156 w 312"/>
                  <a:gd name="T23" fmla="*/ 463 h 495"/>
                  <a:gd name="T24" fmla="*/ 165 w 312"/>
                  <a:gd name="T25" fmla="*/ 415 h 495"/>
                  <a:gd name="T26" fmla="*/ 122 w 312"/>
                  <a:gd name="T27" fmla="*/ 311 h 495"/>
                  <a:gd name="T28" fmla="*/ 122 w 312"/>
                  <a:gd name="T29" fmla="*/ 310 h 495"/>
                  <a:gd name="T30" fmla="*/ 42 w 312"/>
                  <a:gd name="T31" fmla="*/ 264 h 495"/>
                  <a:gd name="T32" fmla="*/ 0 w 312"/>
                  <a:gd name="T33" fmla="*/ 157 h 495"/>
                  <a:gd name="T34" fmla="*/ 156 w 312"/>
                  <a:gd name="T35" fmla="*/ 0 h 495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</a:cxnLst>
                <a:rect l="0" t="0" r="r" b="b"/>
                <a:pathLst>
                  <a:path w="312" h="495">
                    <a:moveTo>
                      <a:pt x="156" y="0"/>
                    </a:moveTo>
                    <a:cubicBezTo>
                      <a:pt x="242" y="0"/>
                      <a:pt x="312" y="72"/>
                      <a:pt x="312" y="159"/>
                    </a:cubicBezTo>
                    <a:cubicBezTo>
                      <a:pt x="312" y="159"/>
                      <a:pt x="312" y="163"/>
                      <a:pt x="312" y="163"/>
                    </a:cubicBezTo>
                    <a:cubicBezTo>
                      <a:pt x="312" y="163"/>
                      <a:pt x="312" y="163"/>
                      <a:pt x="312" y="163"/>
                    </a:cubicBezTo>
                    <a:cubicBezTo>
                      <a:pt x="312" y="283"/>
                      <a:pt x="275" y="389"/>
                      <a:pt x="212" y="480"/>
                    </a:cubicBezTo>
                    <a:cubicBezTo>
                      <a:pt x="210" y="482"/>
                      <a:pt x="209" y="484"/>
                      <a:pt x="207" y="486"/>
                    </a:cubicBezTo>
                    <a:cubicBezTo>
                      <a:pt x="207" y="486"/>
                      <a:pt x="207" y="486"/>
                      <a:pt x="207" y="486"/>
                    </a:cubicBezTo>
                    <a:cubicBezTo>
                      <a:pt x="207" y="486"/>
                      <a:pt x="207" y="486"/>
                      <a:pt x="207" y="486"/>
                    </a:cubicBezTo>
                    <a:cubicBezTo>
                      <a:pt x="201" y="491"/>
                      <a:pt x="193" y="495"/>
                      <a:pt x="184" y="495"/>
                    </a:cubicBezTo>
                    <a:cubicBezTo>
                      <a:pt x="168" y="495"/>
                      <a:pt x="154" y="486"/>
                      <a:pt x="154" y="469"/>
                    </a:cubicBezTo>
                    <a:cubicBezTo>
                      <a:pt x="154" y="465"/>
                      <a:pt x="155" y="463"/>
                      <a:pt x="156" y="463"/>
                    </a:cubicBezTo>
                    <a:cubicBezTo>
                      <a:pt x="156" y="463"/>
                      <a:pt x="156" y="463"/>
                      <a:pt x="156" y="463"/>
                    </a:cubicBezTo>
                    <a:cubicBezTo>
                      <a:pt x="160" y="443"/>
                      <a:pt x="167" y="431"/>
                      <a:pt x="165" y="415"/>
                    </a:cubicBezTo>
                    <a:cubicBezTo>
                      <a:pt x="158" y="374"/>
                      <a:pt x="148" y="339"/>
                      <a:pt x="122" y="311"/>
                    </a:cubicBezTo>
                    <a:cubicBezTo>
                      <a:pt x="122" y="311"/>
                      <a:pt x="122" y="310"/>
                      <a:pt x="122" y="310"/>
                    </a:cubicBezTo>
                    <a:cubicBezTo>
                      <a:pt x="101" y="288"/>
                      <a:pt x="73" y="271"/>
                      <a:pt x="42" y="264"/>
                    </a:cubicBezTo>
                    <a:cubicBezTo>
                      <a:pt x="16" y="236"/>
                      <a:pt x="0" y="198"/>
                      <a:pt x="0" y="157"/>
                    </a:cubicBezTo>
                    <a:cubicBezTo>
                      <a:pt x="0" y="70"/>
                      <a:pt x="70" y="0"/>
                      <a:pt x="156" y="0"/>
                    </a:cubicBezTo>
                    <a:close/>
                  </a:path>
                </a:pathLst>
              </a:cu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44" name="Freeform 107">
                <a:extLst>
                  <a:ext uri="{FF2B5EF4-FFF2-40B4-BE49-F238E27FC236}">
                    <a16:creationId xmlns:a16="http://schemas.microsoft.com/office/drawing/2014/main" id="{00000000-0008-0000-0800-000090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3933825" y="3319463"/>
                <a:ext cx="1174750" cy="1860550"/>
              </a:xfrm>
              <a:custGeom>
                <a:avLst/>
                <a:gdLst>
                  <a:gd name="T0" fmla="*/ 156 w 312"/>
                  <a:gd name="T1" fmla="*/ 0 h 495"/>
                  <a:gd name="T2" fmla="*/ 312 w 312"/>
                  <a:gd name="T3" fmla="*/ 159 h 495"/>
                  <a:gd name="T4" fmla="*/ 312 w 312"/>
                  <a:gd name="T5" fmla="*/ 163 h 495"/>
                  <a:gd name="T6" fmla="*/ 312 w 312"/>
                  <a:gd name="T7" fmla="*/ 163 h 495"/>
                  <a:gd name="T8" fmla="*/ 212 w 312"/>
                  <a:gd name="T9" fmla="*/ 480 h 495"/>
                  <a:gd name="T10" fmla="*/ 207 w 312"/>
                  <a:gd name="T11" fmla="*/ 486 h 495"/>
                  <a:gd name="T12" fmla="*/ 207 w 312"/>
                  <a:gd name="T13" fmla="*/ 486 h 495"/>
                  <a:gd name="T14" fmla="*/ 207 w 312"/>
                  <a:gd name="T15" fmla="*/ 486 h 495"/>
                  <a:gd name="T16" fmla="*/ 184 w 312"/>
                  <a:gd name="T17" fmla="*/ 495 h 495"/>
                  <a:gd name="T18" fmla="*/ 154 w 312"/>
                  <a:gd name="T19" fmla="*/ 469 h 495"/>
                  <a:gd name="T20" fmla="*/ 156 w 312"/>
                  <a:gd name="T21" fmla="*/ 463 h 495"/>
                  <a:gd name="T22" fmla="*/ 156 w 312"/>
                  <a:gd name="T23" fmla="*/ 463 h 495"/>
                  <a:gd name="T24" fmla="*/ 165 w 312"/>
                  <a:gd name="T25" fmla="*/ 415 h 495"/>
                  <a:gd name="T26" fmla="*/ 122 w 312"/>
                  <a:gd name="T27" fmla="*/ 311 h 495"/>
                  <a:gd name="T28" fmla="*/ 122 w 312"/>
                  <a:gd name="T29" fmla="*/ 310 h 495"/>
                  <a:gd name="T30" fmla="*/ 42 w 312"/>
                  <a:gd name="T31" fmla="*/ 264 h 495"/>
                  <a:gd name="T32" fmla="*/ 0 w 312"/>
                  <a:gd name="T33" fmla="*/ 157 h 495"/>
                  <a:gd name="T34" fmla="*/ 156 w 312"/>
                  <a:gd name="T35" fmla="*/ 0 h 495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</a:cxnLst>
                <a:rect l="0" t="0" r="r" b="b"/>
                <a:pathLst>
                  <a:path w="312" h="495">
                    <a:moveTo>
                      <a:pt x="156" y="0"/>
                    </a:moveTo>
                    <a:cubicBezTo>
                      <a:pt x="242" y="0"/>
                      <a:pt x="312" y="72"/>
                      <a:pt x="312" y="159"/>
                    </a:cubicBezTo>
                    <a:cubicBezTo>
                      <a:pt x="312" y="159"/>
                      <a:pt x="312" y="163"/>
                      <a:pt x="312" y="163"/>
                    </a:cubicBezTo>
                    <a:cubicBezTo>
                      <a:pt x="312" y="163"/>
                      <a:pt x="312" y="163"/>
                      <a:pt x="312" y="163"/>
                    </a:cubicBezTo>
                    <a:cubicBezTo>
                      <a:pt x="312" y="283"/>
                      <a:pt x="275" y="389"/>
                      <a:pt x="212" y="480"/>
                    </a:cubicBezTo>
                    <a:cubicBezTo>
                      <a:pt x="210" y="482"/>
                      <a:pt x="209" y="484"/>
                      <a:pt x="207" y="486"/>
                    </a:cubicBezTo>
                    <a:cubicBezTo>
                      <a:pt x="207" y="486"/>
                      <a:pt x="207" y="486"/>
                      <a:pt x="207" y="486"/>
                    </a:cubicBezTo>
                    <a:cubicBezTo>
                      <a:pt x="207" y="486"/>
                      <a:pt x="207" y="486"/>
                      <a:pt x="207" y="486"/>
                    </a:cubicBezTo>
                    <a:cubicBezTo>
                      <a:pt x="201" y="491"/>
                      <a:pt x="193" y="495"/>
                      <a:pt x="184" y="495"/>
                    </a:cubicBezTo>
                    <a:cubicBezTo>
                      <a:pt x="168" y="495"/>
                      <a:pt x="154" y="486"/>
                      <a:pt x="154" y="469"/>
                    </a:cubicBezTo>
                    <a:cubicBezTo>
                      <a:pt x="154" y="465"/>
                      <a:pt x="155" y="463"/>
                      <a:pt x="156" y="463"/>
                    </a:cubicBezTo>
                    <a:cubicBezTo>
                      <a:pt x="156" y="463"/>
                      <a:pt x="156" y="463"/>
                      <a:pt x="156" y="463"/>
                    </a:cubicBezTo>
                    <a:cubicBezTo>
                      <a:pt x="160" y="443"/>
                      <a:pt x="167" y="431"/>
                      <a:pt x="165" y="415"/>
                    </a:cubicBezTo>
                    <a:cubicBezTo>
                      <a:pt x="158" y="374"/>
                      <a:pt x="148" y="339"/>
                      <a:pt x="122" y="311"/>
                    </a:cubicBezTo>
                    <a:cubicBezTo>
                      <a:pt x="122" y="311"/>
                      <a:pt x="122" y="310"/>
                      <a:pt x="122" y="310"/>
                    </a:cubicBezTo>
                    <a:cubicBezTo>
                      <a:pt x="101" y="288"/>
                      <a:pt x="73" y="271"/>
                      <a:pt x="42" y="264"/>
                    </a:cubicBezTo>
                    <a:cubicBezTo>
                      <a:pt x="16" y="236"/>
                      <a:pt x="0" y="198"/>
                      <a:pt x="0" y="157"/>
                    </a:cubicBezTo>
                    <a:cubicBezTo>
                      <a:pt x="0" y="70"/>
                      <a:pt x="70" y="0"/>
                      <a:pt x="156" y="0"/>
                    </a:cubicBezTo>
                    <a:close/>
                  </a:path>
                </a:pathLst>
              </a:custGeom>
              <a:solidFill>
                <a:srgbClr val="A26E06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45" name="Freeform 108">
                <a:extLst>
                  <a:ext uri="{FF2B5EF4-FFF2-40B4-BE49-F238E27FC236}">
                    <a16:creationId xmlns:a16="http://schemas.microsoft.com/office/drawing/2014/main" id="{00000000-0008-0000-0800-000091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597150" y="412750"/>
                <a:ext cx="2244725" cy="4105275"/>
              </a:xfrm>
              <a:custGeom>
                <a:avLst/>
                <a:gdLst>
                  <a:gd name="T0" fmla="*/ 298 w 596"/>
                  <a:gd name="T1" fmla="*/ 1092 h 1092"/>
                  <a:gd name="T2" fmla="*/ 159 w 596"/>
                  <a:gd name="T3" fmla="*/ 1092 h 1092"/>
                  <a:gd name="T4" fmla="*/ 21 w 596"/>
                  <a:gd name="T5" fmla="*/ 513 h 1092"/>
                  <a:gd name="T6" fmla="*/ 298 w 596"/>
                  <a:gd name="T7" fmla="*/ 0 h 1092"/>
                  <a:gd name="T8" fmla="*/ 299 w 596"/>
                  <a:gd name="T9" fmla="*/ 0 h 1092"/>
                  <a:gd name="T10" fmla="*/ 575 w 596"/>
                  <a:gd name="T11" fmla="*/ 513 h 1092"/>
                  <a:gd name="T12" fmla="*/ 437 w 596"/>
                  <a:gd name="T13" fmla="*/ 1092 h 1092"/>
                  <a:gd name="T14" fmla="*/ 298 w 596"/>
                  <a:gd name="T15" fmla="*/ 1092 h 1092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</a:cxnLst>
                <a:rect l="0" t="0" r="r" b="b"/>
                <a:pathLst>
                  <a:path w="596" h="1092">
                    <a:moveTo>
                      <a:pt x="298" y="1092"/>
                    </a:moveTo>
                    <a:cubicBezTo>
                      <a:pt x="159" y="1092"/>
                      <a:pt x="159" y="1092"/>
                      <a:pt x="159" y="1092"/>
                    </a:cubicBezTo>
                    <a:cubicBezTo>
                      <a:pt x="31" y="824"/>
                      <a:pt x="21" y="513"/>
                      <a:pt x="21" y="513"/>
                    </a:cubicBezTo>
                    <a:cubicBezTo>
                      <a:pt x="0" y="212"/>
                      <a:pt x="298" y="0"/>
                      <a:pt x="298" y="0"/>
                    </a:cubicBezTo>
                    <a:cubicBezTo>
                      <a:pt x="299" y="0"/>
                      <a:pt x="299" y="0"/>
                      <a:pt x="299" y="0"/>
                    </a:cubicBezTo>
                    <a:cubicBezTo>
                      <a:pt x="299" y="0"/>
                      <a:pt x="596" y="212"/>
                      <a:pt x="575" y="513"/>
                    </a:cubicBezTo>
                    <a:cubicBezTo>
                      <a:pt x="575" y="513"/>
                      <a:pt x="566" y="824"/>
                      <a:pt x="437" y="1092"/>
                    </a:cubicBezTo>
                    <a:lnTo>
                      <a:pt x="298" y="1092"/>
                    </a:lnTo>
                    <a:close/>
                  </a:path>
                </a:pathLst>
              </a:custGeom>
              <a:solidFill>
                <a:srgbClr val="F6AC19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46" name="Freeform 109">
                <a:extLst>
                  <a:ext uri="{FF2B5EF4-FFF2-40B4-BE49-F238E27FC236}">
                    <a16:creationId xmlns:a16="http://schemas.microsoft.com/office/drawing/2014/main" id="{00000000-0008-0000-0800-000092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728913" y="2792413"/>
                <a:ext cx="1987550" cy="647700"/>
              </a:xfrm>
              <a:custGeom>
                <a:avLst/>
                <a:gdLst>
                  <a:gd name="T0" fmla="*/ 508 w 528"/>
                  <a:gd name="T1" fmla="*/ 124 h 172"/>
                  <a:gd name="T2" fmla="*/ 528 w 528"/>
                  <a:gd name="T3" fmla="*/ 0 h 172"/>
                  <a:gd name="T4" fmla="*/ 248 w 528"/>
                  <a:gd name="T5" fmla="*/ 66 h 172"/>
                  <a:gd name="T6" fmla="*/ 0 w 528"/>
                  <a:gd name="T7" fmla="*/ 15 h 172"/>
                  <a:gd name="T8" fmla="*/ 21 w 528"/>
                  <a:gd name="T9" fmla="*/ 136 h 172"/>
                  <a:gd name="T10" fmla="*/ 248 w 528"/>
                  <a:gd name="T11" fmla="*/ 172 h 172"/>
                  <a:gd name="T12" fmla="*/ 508 w 528"/>
                  <a:gd name="T13" fmla="*/ 124 h 172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</a:cxnLst>
                <a:rect l="0" t="0" r="r" b="b"/>
                <a:pathLst>
                  <a:path w="528" h="172">
                    <a:moveTo>
                      <a:pt x="508" y="124"/>
                    </a:moveTo>
                    <a:cubicBezTo>
                      <a:pt x="517" y="79"/>
                      <a:pt x="524" y="36"/>
                      <a:pt x="528" y="0"/>
                    </a:cubicBezTo>
                    <a:cubicBezTo>
                      <a:pt x="444" y="42"/>
                      <a:pt x="349" y="66"/>
                      <a:pt x="248" y="66"/>
                    </a:cubicBezTo>
                    <a:cubicBezTo>
                      <a:pt x="160" y="66"/>
                      <a:pt x="76" y="48"/>
                      <a:pt x="0" y="15"/>
                    </a:cubicBezTo>
                    <a:cubicBezTo>
                      <a:pt x="5" y="51"/>
                      <a:pt x="12" y="92"/>
                      <a:pt x="21" y="136"/>
                    </a:cubicBezTo>
                    <a:cubicBezTo>
                      <a:pt x="92" y="159"/>
                      <a:pt x="169" y="172"/>
                      <a:pt x="248" y="172"/>
                    </a:cubicBezTo>
                    <a:cubicBezTo>
                      <a:pt x="340" y="172"/>
                      <a:pt x="427" y="155"/>
                      <a:pt x="508" y="124"/>
                    </a:cubicBezTo>
                    <a:close/>
                  </a:path>
                </a:pathLst>
              </a:custGeom>
              <a:solidFill>
                <a:srgbClr val="A26E06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47" name="Freeform 110">
                <a:extLst>
                  <a:ext uri="{FF2B5EF4-FFF2-40B4-BE49-F238E27FC236}">
                    <a16:creationId xmlns:a16="http://schemas.microsoft.com/office/drawing/2014/main" id="{00000000-0008-0000-0800-000093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668588" y="1962150"/>
                <a:ext cx="2100262" cy="530225"/>
              </a:xfrm>
              <a:custGeom>
                <a:avLst/>
                <a:gdLst>
                  <a:gd name="T0" fmla="*/ 557 w 558"/>
                  <a:gd name="T1" fmla="*/ 80 h 141"/>
                  <a:gd name="T2" fmla="*/ 552 w 558"/>
                  <a:gd name="T3" fmla="*/ 0 h 141"/>
                  <a:gd name="T4" fmla="*/ 278 w 558"/>
                  <a:gd name="T5" fmla="*/ 62 h 141"/>
                  <a:gd name="T6" fmla="*/ 6 w 558"/>
                  <a:gd name="T7" fmla="*/ 1 h 141"/>
                  <a:gd name="T8" fmla="*/ 2 w 558"/>
                  <a:gd name="T9" fmla="*/ 92 h 141"/>
                  <a:gd name="T10" fmla="*/ 264 w 558"/>
                  <a:gd name="T11" fmla="*/ 141 h 141"/>
                  <a:gd name="T12" fmla="*/ 557 w 558"/>
                  <a:gd name="T13" fmla="*/ 80 h 141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</a:cxnLst>
                <a:rect l="0" t="0" r="r" b="b"/>
                <a:pathLst>
                  <a:path w="558" h="141">
                    <a:moveTo>
                      <a:pt x="557" y="80"/>
                    </a:moveTo>
                    <a:cubicBezTo>
                      <a:pt x="558" y="53"/>
                      <a:pt x="556" y="26"/>
                      <a:pt x="552" y="0"/>
                    </a:cubicBezTo>
                    <a:cubicBezTo>
                      <a:pt x="469" y="40"/>
                      <a:pt x="376" y="62"/>
                      <a:pt x="278" y="62"/>
                    </a:cubicBezTo>
                    <a:cubicBezTo>
                      <a:pt x="181" y="62"/>
                      <a:pt x="88" y="40"/>
                      <a:pt x="6" y="1"/>
                    </a:cubicBezTo>
                    <a:cubicBezTo>
                      <a:pt x="2" y="31"/>
                      <a:pt x="0" y="61"/>
                      <a:pt x="2" y="92"/>
                    </a:cubicBezTo>
                    <a:cubicBezTo>
                      <a:pt x="84" y="123"/>
                      <a:pt x="172" y="141"/>
                      <a:pt x="264" y="141"/>
                    </a:cubicBezTo>
                    <a:cubicBezTo>
                      <a:pt x="368" y="141"/>
                      <a:pt x="467" y="119"/>
                      <a:pt x="557" y="80"/>
                    </a:cubicBezTo>
                    <a:close/>
                  </a:path>
                </a:pathLst>
              </a:custGeom>
              <a:solidFill>
                <a:srgbClr val="A26E06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48" name="Oval 111">
                <a:extLst>
                  <a:ext uri="{FF2B5EF4-FFF2-40B4-BE49-F238E27FC236}">
                    <a16:creationId xmlns:a16="http://schemas.microsoft.com/office/drawing/2014/main" id="{00000000-0008-0000-0800-000094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587750" y="2214563"/>
                <a:ext cx="255587" cy="255588"/>
              </a:xfrm>
              <a:prstGeom prst="ellipse">
                <a:avLst/>
              </a:pr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49" name="Oval 112">
                <a:extLst>
                  <a:ext uri="{FF2B5EF4-FFF2-40B4-BE49-F238E27FC236}">
                    <a16:creationId xmlns:a16="http://schemas.microsoft.com/office/drawing/2014/main" id="{00000000-0008-0000-0800-000095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587750" y="2214563"/>
                <a:ext cx="255587" cy="255588"/>
              </a:xfrm>
              <a:prstGeom prst="ellipse">
                <a:avLst/>
              </a:pr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50" name="Oval 113">
                <a:extLst>
                  <a:ext uri="{FF2B5EF4-FFF2-40B4-BE49-F238E27FC236}">
                    <a16:creationId xmlns:a16="http://schemas.microsoft.com/office/drawing/2014/main" id="{00000000-0008-0000-0800-000096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587750" y="2214563"/>
                <a:ext cx="255587" cy="255588"/>
              </a:xfrm>
              <a:prstGeom prst="ellipse">
                <a:avLst/>
              </a:prstGeom>
              <a:solidFill>
                <a:srgbClr val="BFBFBF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51" name="Oval 114">
                <a:extLst>
                  <a:ext uri="{FF2B5EF4-FFF2-40B4-BE49-F238E27FC236}">
                    <a16:creationId xmlns:a16="http://schemas.microsoft.com/office/drawing/2014/main" id="{00000000-0008-0000-0800-000097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602038" y="2635250"/>
                <a:ext cx="207962" cy="203200"/>
              </a:xfrm>
              <a:prstGeom prst="ellipse">
                <a:avLst/>
              </a:pr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52" name="Oval 115">
                <a:extLst>
                  <a:ext uri="{FF2B5EF4-FFF2-40B4-BE49-F238E27FC236}">
                    <a16:creationId xmlns:a16="http://schemas.microsoft.com/office/drawing/2014/main" id="{00000000-0008-0000-0800-000098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602038" y="2635250"/>
                <a:ext cx="207962" cy="203200"/>
              </a:xfrm>
              <a:prstGeom prst="ellipse">
                <a:avLst/>
              </a:pr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53" name="Oval 116">
                <a:extLst>
                  <a:ext uri="{FF2B5EF4-FFF2-40B4-BE49-F238E27FC236}">
                    <a16:creationId xmlns:a16="http://schemas.microsoft.com/office/drawing/2014/main" id="{00000000-0008-0000-0800-000099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602038" y="2635250"/>
                <a:ext cx="207962" cy="203200"/>
              </a:xfrm>
              <a:prstGeom prst="ellipse">
                <a:avLst/>
              </a:prstGeom>
              <a:solidFill>
                <a:srgbClr val="BFBFBF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54" name="Oval 117">
                <a:extLst>
                  <a:ext uri="{FF2B5EF4-FFF2-40B4-BE49-F238E27FC236}">
                    <a16:creationId xmlns:a16="http://schemas.microsoft.com/office/drawing/2014/main" id="{00000000-0008-0000-0800-00009A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602038" y="2987675"/>
                <a:ext cx="207962" cy="203200"/>
              </a:xfrm>
              <a:prstGeom prst="ellipse">
                <a:avLst/>
              </a:pr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55" name="Oval 118">
                <a:extLst>
                  <a:ext uri="{FF2B5EF4-FFF2-40B4-BE49-F238E27FC236}">
                    <a16:creationId xmlns:a16="http://schemas.microsoft.com/office/drawing/2014/main" id="{00000000-0008-0000-0800-00009B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602038" y="2987675"/>
                <a:ext cx="207962" cy="203200"/>
              </a:xfrm>
              <a:prstGeom prst="ellipse">
                <a:avLst/>
              </a:prstGeom>
              <a:solidFill>
                <a:srgbClr val="B3B3B3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56" name="Oval 119">
                <a:extLst>
                  <a:ext uri="{FF2B5EF4-FFF2-40B4-BE49-F238E27FC236}">
                    <a16:creationId xmlns:a16="http://schemas.microsoft.com/office/drawing/2014/main" id="{00000000-0008-0000-0800-00009C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602038" y="2987675"/>
                <a:ext cx="207962" cy="203200"/>
              </a:xfrm>
              <a:prstGeom prst="ellipse">
                <a:avLst/>
              </a:prstGeom>
              <a:solidFill>
                <a:srgbClr val="BFBFBF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57" name="Freeform 120">
                <a:extLst>
                  <a:ext uri="{FF2B5EF4-FFF2-40B4-BE49-F238E27FC236}">
                    <a16:creationId xmlns:a16="http://schemas.microsoft.com/office/drawing/2014/main" id="{00000000-0008-0000-0800-00009D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3568700" y="3319463"/>
                <a:ext cx="293687" cy="1863725"/>
              </a:xfrm>
              <a:custGeom>
                <a:avLst/>
                <a:gdLst>
                  <a:gd name="T0" fmla="*/ 77 w 78"/>
                  <a:gd name="T1" fmla="*/ 48 h 496"/>
                  <a:gd name="T2" fmla="*/ 78 w 78"/>
                  <a:gd name="T3" fmla="*/ 39 h 496"/>
                  <a:gd name="T4" fmla="*/ 39 w 78"/>
                  <a:gd name="T5" fmla="*/ 0 h 496"/>
                  <a:gd name="T6" fmla="*/ 0 w 78"/>
                  <a:gd name="T7" fmla="*/ 40 h 496"/>
                  <a:gd name="T8" fmla="*/ 18 w 78"/>
                  <a:gd name="T9" fmla="*/ 475 h 496"/>
                  <a:gd name="T10" fmla="*/ 19 w 78"/>
                  <a:gd name="T11" fmla="*/ 475 h 496"/>
                  <a:gd name="T12" fmla="*/ 19 w 78"/>
                  <a:gd name="T13" fmla="*/ 475 h 496"/>
                  <a:gd name="T14" fmla="*/ 40 w 78"/>
                  <a:gd name="T15" fmla="*/ 496 h 496"/>
                  <a:gd name="T16" fmla="*/ 61 w 78"/>
                  <a:gd name="T17" fmla="*/ 475 h 496"/>
                  <a:gd name="T18" fmla="*/ 61 w 78"/>
                  <a:gd name="T19" fmla="*/ 475 h 496"/>
                  <a:gd name="T20" fmla="*/ 61 w 78"/>
                  <a:gd name="T21" fmla="*/ 475 h 496"/>
                  <a:gd name="T22" fmla="*/ 77 w 78"/>
                  <a:gd name="T23" fmla="*/ 48 h 496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</a:cxnLst>
                <a:rect l="0" t="0" r="r" b="b"/>
                <a:pathLst>
                  <a:path w="78" h="496">
                    <a:moveTo>
                      <a:pt x="77" y="48"/>
                    </a:moveTo>
                    <a:cubicBezTo>
                      <a:pt x="77" y="45"/>
                      <a:pt x="78" y="42"/>
                      <a:pt x="78" y="39"/>
                    </a:cubicBezTo>
                    <a:cubicBezTo>
                      <a:pt x="78" y="18"/>
                      <a:pt x="60" y="0"/>
                      <a:pt x="39" y="0"/>
                    </a:cubicBezTo>
                    <a:cubicBezTo>
                      <a:pt x="17" y="0"/>
                      <a:pt x="0" y="18"/>
                      <a:pt x="0" y="40"/>
                    </a:cubicBezTo>
                    <a:cubicBezTo>
                      <a:pt x="18" y="475"/>
                      <a:pt x="18" y="475"/>
                      <a:pt x="18" y="475"/>
                    </a:cubicBezTo>
                    <a:cubicBezTo>
                      <a:pt x="19" y="475"/>
                      <a:pt x="19" y="475"/>
                      <a:pt x="19" y="475"/>
                    </a:cubicBezTo>
                    <a:cubicBezTo>
                      <a:pt x="19" y="475"/>
                      <a:pt x="19" y="475"/>
                      <a:pt x="19" y="475"/>
                    </a:cubicBezTo>
                    <a:cubicBezTo>
                      <a:pt x="19" y="487"/>
                      <a:pt x="29" y="496"/>
                      <a:pt x="40" y="496"/>
                    </a:cubicBezTo>
                    <a:cubicBezTo>
                      <a:pt x="52" y="496"/>
                      <a:pt x="61" y="487"/>
                      <a:pt x="61" y="475"/>
                    </a:cubicBezTo>
                    <a:cubicBezTo>
                      <a:pt x="61" y="475"/>
                      <a:pt x="61" y="475"/>
                      <a:pt x="61" y="475"/>
                    </a:cubicBezTo>
                    <a:cubicBezTo>
                      <a:pt x="61" y="475"/>
                      <a:pt x="61" y="475"/>
                      <a:pt x="61" y="475"/>
                    </a:cubicBezTo>
                    <a:lnTo>
                      <a:pt x="77" y="48"/>
                    </a:lnTo>
                    <a:close/>
                  </a:path>
                </a:pathLst>
              </a:custGeom>
              <a:solidFill>
                <a:srgbClr val="A26E06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58" name="Oval 121">
                <a:extLst>
                  <a:ext uri="{FF2B5EF4-FFF2-40B4-BE49-F238E27FC236}">
                    <a16:creationId xmlns:a16="http://schemas.microsoft.com/office/drawing/2014/main" id="{00000000-0008-0000-0800-00009E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360738" y="1187450"/>
                <a:ext cx="735012" cy="733425"/>
              </a:xfrm>
              <a:prstGeom prst="ellipse">
                <a:avLst/>
              </a:prstGeom>
              <a:solidFill>
                <a:srgbClr val="FFFFFF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  <xdr:sp macro="" textlink="">
            <xdr:nvSpPr>
              <xdr:cNvPr id="159" name="Freeform 122">
                <a:extLst>
                  <a:ext uri="{FF2B5EF4-FFF2-40B4-BE49-F238E27FC236}">
                    <a16:creationId xmlns:a16="http://schemas.microsoft.com/office/drawing/2014/main" id="{00000000-0008-0000-0800-00009F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3319464" y="1157290"/>
                <a:ext cx="790576" cy="790576"/>
              </a:xfrm>
              <a:custGeom>
                <a:avLst/>
                <a:gdLst>
                  <a:gd name="T0" fmla="*/ 105 w 210"/>
                  <a:gd name="T1" fmla="*/ 0 h 210"/>
                  <a:gd name="T2" fmla="*/ 0 w 210"/>
                  <a:gd name="T3" fmla="*/ 105 h 210"/>
                  <a:gd name="T4" fmla="*/ 105 w 210"/>
                  <a:gd name="T5" fmla="*/ 210 h 210"/>
                  <a:gd name="T6" fmla="*/ 210 w 210"/>
                  <a:gd name="T7" fmla="*/ 105 h 210"/>
                  <a:gd name="T8" fmla="*/ 105 w 210"/>
                  <a:gd name="T9" fmla="*/ 0 h 210"/>
                  <a:gd name="T10" fmla="*/ 105 w 210"/>
                  <a:gd name="T11" fmla="*/ 193 h 210"/>
                  <a:gd name="T12" fmla="*/ 17 w 210"/>
                  <a:gd name="T13" fmla="*/ 105 h 210"/>
                  <a:gd name="T14" fmla="*/ 105 w 210"/>
                  <a:gd name="T15" fmla="*/ 18 h 210"/>
                  <a:gd name="T16" fmla="*/ 192 w 210"/>
                  <a:gd name="T17" fmla="*/ 105 h 210"/>
                  <a:gd name="T18" fmla="*/ 105 w 210"/>
                  <a:gd name="T19" fmla="*/ 193 h 21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</a:cxnLst>
                <a:rect l="0" t="0" r="r" b="b"/>
                <a:pathLst>
                  <a:path w="210" h="210">
                    <a:moveTo>
                      <a:pt x="105" y="0"/>
                    </a:moveTo>
                    <a:cubicBezTo>
                      <a:pt x="47" y="0"/>
                      <a:pt x="0" y="47"/>
                      <a:pt x="0" y="105"/>
                    </a:cubicBezTo>
                    <a:cubicBezTo>
                      <a:pt x="0" y="163"/>
                      <a:pt x="47" y="210"/>
                      <a:pt x="105" y="210"/>
                    </a:cubicBezTo>
                    <a:cubicBezTo>
                      <a:pt x="163" y="210"/>
                      <a:pt x="210" y="163"/>
                      <a:pt x="210" y="105"/>
                    </a:cubicBezTo>
                    <a:cubicBezTo>
                      <a:pt x="210" y="47"/>
                      <a:pt x="163" y="0"/>
                      <a:pt x="105" y="0"/>
                    </a:cubicBezTo>
                    <a:close/>
                    <a:moveTo>
                      <a:pt x="105" y="193"/>
                    </a:moveTo>
                    <a:cubicBezTo>
                      <a:pt x="56" y="193"/>
                      <a:pt x="17" y="154"/>
                      <a:pt x="17" y="105"/>
                    </a:cubicBezTo>
                    <a:cubicBezTo>
                      <a:pt x="17" y="57"/>
                      <a:pt x="56" y="18"/>
                      <a:pt x="105" y="18"/>
                    </a:cubicBezTo>
                    <a:cubicBezTo>
                      <a:pt x="153" y="18"/>
                      <a:pt x="192" y="57"/>
                      <a:pt x="192" y="105"/>
                    </a:cubicBezTo>
                    <a:cubicBezTo>
                      <a:pt x="192" y="154"/>
                      <a:pt x="153" y="193"/>
                      <a:pt x="105" y="193"/>
                    </a:cubicBezTo>
                    <a:close/>
                  </a:path>
                </a:pathLst>
              </a:custGeom>
              <a:solidFill>
                <a:srgbClr val="A26E06"/>
              </a:solidFill>
              <a:ln>
                <a:noFill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id-ID"/>
              </a:p>
            </xdr:txBody>
          </xdr:sp>
        </xdr:grpSp>
      </xdr:grp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txDef>
      <a:spPr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a:spPr>
      <a:bodyPr vertOverflow="clip" horzOverflow="clip" wrap="square" rtlCol="0" anchor="ctr"/>
      <a:lstStyle>
        <a:defPPr algn="ctr">
          <a:defRPr sz="1100"/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2">
    <tabColor theme="0"/>
  </sheetPr>
  <dimension ref="D1:S34"/>
  <sheetViews>
    <sheetView showRowColHeaders="0" tabSelected="1" topLeftCell="B1" zoomScaleNormal="100" workbookViewId="0">
      <selection activeCell="W9" sqref="W9"/>
    </sheetView>
  </sheetViews>
  <sheetFormatPr defaultRowHeight="15" x14ac:dyDescent="0.25"/>
  <cols>
    <col min="1" max="1" width="0" style="1" hidden="1" customWidth="1"/>
    <col min="2" max="2" width="9.140625" style="1"/>
    <col min="3" max="3" width="12.140625" style="1" customWidth="1"/>
    <col min="4" max="8" width="9.140625" style="1"/>
    <col min="9" max="9" width="1.5703125" style="1" customWidth="1"/>
    <col min="10" max="10" width="3.42578125" style="1" customWidth="1"/>
    <col min="11" max="11" width="3.5703125" style="1" customWidth="1"/>
    <col min="12" max="13" width="9.140625" style="1"/>
    <col min="14" max="14" width="22.42578125" style="1" customWidth="1"/>
    <col min="15" max="15" width="20.7109375" style="1" customWidth="1"/>
    <col min="16" max="16" width="14" style="1" customWidth="1"/>
    <col min="17" max="17" width="11.42578125" style="1" customWidth="1"/>
    <col min="18" max="16384" width="9.140625" style="1"/>
  </cols>
  <sheetData>
    <row r="1" spans="4:19" x14ac:dyDescent="0.25">
      <c r="S1" s="24"/>
    </row>
    <row r="2" spans="4:19" ht="15" customHeight="1" x14ac:dyDescent="0.25"/>
    <row r="3" spans="4:19" x14ac:dyDescent="0.25">
      <c r="I3" s="27"/>
      <c r="J3" s="27"/>
      <c r="K3" s="27"/>
      <c r="L3" s="27"/>
      <c r="M3" s="27"/>
      <c r="N3" s="27"/>
      <c r="O3" s="27"/>
      <c r="P3" s="27"/>
      <c r="Q3" s="27"/>
    </row>
    <row r="4" spans="4:19" x14ac:dyDescent="0.25">
      <c r="E4" s="8"/>
      <c r="I4" s="27"/>
      <c r="J4" s="27"/>
      <c r="K4" s="27"/>
      <c r="L4" s="27"/>
      <c r="M4" s="27"/>
      <c r="N4" s="27"/>
      <c r="O4" s="27"/>
      <c r="P4" s="27"/>
      <c r="Q4" s="27"/>
    </row>
    <row r="5" spans="4:19" x14ac:dyDescent="0.25">
      <c r="I5" s="27"/>
      <c r="J5" s="27"/>
      <c r="K5" s="27"/>
      <c r="L5" s="27"/>
      <c r="M5" s="27"/>
      <c r="N5" s="27"/>
      <c r="O5" s="27"/>
      <c r="P5" s="27"/>
      <c r="Q5" s="27"/>
    </row>
    <row r="6" spans="4:19" s="26" customFormat="1" ht="16.5" customHeight="1" x14ac:dyDescent="0.25">
      <c r="D6" s="25"/>
      <c r="I6" s="28"/>
      <c r="J6" s="29"/>
      <c r="K6" s="34" t="s">
        <v>86</v>
      </c>
      <c r="L6" s="28"/>
      <c r="M6" s="28"/>
      <c r="N6" s="28"/>
      <c r="O6" s="93">
        <v>1000</v>
      </c>
      <c r="P6" s="28"/>
      <c r="Q6" s="28"/>
    </row>
    <row r="7" spans="4:19" ht="6.75" customHeight="1" x14ac:dyDescent="0.25">
      <c r="D7" s="8"/>
      <c r="I7" s="27"/>
      <c r="J7" s="30"/>
      <c r="K7" s="35"/>
      <c r="L7" s="27"/>
      <c r="M7" s="27"/>
      <c r="N7" s="27"/>
      <c r="O7" s="27"/>
      <c r="P7" s="27"/>
      <c r="Q7" s="27"/>
    </row>
    <row r="8" spans="4:19" ht="16.5" customHeight="1" x14ac:dyDescent="0.25">
      <c r="I8" s="27"/>
      <c r="J8" s="29"/>
      <c r="K8" s="27"/>
      <c r="L8" s="27"/>
      <c r="M8" s="27"/>
      <c r="N8" s="27"/>
      <c r="O8" s="27"/>
      <c r="P8" s="27"/>
      <c r="Q8" s="27"/>
    </row>
    <row r="9" spans="4:19" x14ac:dyDescent="0.25">
      <c r="I9" s="27"/>
      <c r="J9" s="27"/>
      <c r="K9" s="27"/>
      <c r="L9" s="27"/>
      <c r="M9" s="27"/>
      <c r="N9" s="27"/>
      <c r="O9" s="27"/>
      <c r="P9" s="27"/>
      <c r="Q9" s="27"/>
    </row>
    <row r="10" spans="4:19" x14ac:dyDescent="0.25">
      <c r="I10" s="27"/>
      <c r="J10" s="27"/>
      <c r="K10" s="27"/>
      <c r="L10" s="27"/>
      <c r="M10" s="27"/>
      <c r="N10" s="27"/>
      <c r="O10" s="27"/>
      <c r="P10" s="27"/>
      <c r="Q10" s="27"/>
    </row>
    <row r="11" spans="4:19" x14ac:dyDescent="0.25">
      <c r="I11" s="27"/>
      <c r="J11" s="27"/>
      <c r="K11" s="27"/>
      <c r="L11" s="27"/>
      <c r="M11" s="27"/>
      <c r="N11" s="27"/>
      <c r="O11" s="27"/>
      <c r="P11" s="27"/>
      <c r="Q11" s="27"/>
    </row>
    <row r="12" spans="4:19" ht="15.75" x14ac:dyDescent="0.25">
      <c r="I12" s="27"/>
      <c r="J12" s="27"/>
      <c r="K12" s="37" t="s">
        <v>87</v>
      </c>
      <c r="L12" s="36" t="s">
        <v>133</v>
      </c>
      <c r="M12" s="27"/>
      <c r="N12" s="27"/>
      <c r="O12" s="27"/>
      <c r="P12" s="27"/>
      <c r="Q12" s="27"/>
    </row>
    <row r="13" spans="4:19" x14ac:dyDescent="0.25">
      <c r="I13" s="27"/>
      <c r="J13" s="27"/>
      <c r="K13" s="27"/>
      <c r="L13" s="27"/>
      <c r="M13" s="27"/>
      <c r="N13" s="27"/>
      <c r="O13" s="27"/>
      <c r="P13" s="27"/>
      <c r="Q13" s="27"/>
    </row>
    <row r="14" spans="4:19" x14ac:dyDescent="0.25">
      <c r="I14" s="27"/>
      <c r="J14" s="27"/>
      <c r="K14" s="33"/>
      <c r="L14" s="35"/>
      <c r="M14" s="27"/>
      <c r="N14" s="27"/>
      <c r="O14" s="27"/>
      <c r="P14" s="27"/>
      <c r="Q14" s="27"/>
    </row>
    <row r="15" spans="4:19" x14ac:dyDescent="0.25">
      <c r="I15" s="27"/>
      <c r="J15" s="31"/>
      <c r="K15" s="27"/>
      <c r="L15" s="27"/>
      <c r="M15" s="27"/>
      <c r="N15" s="27"/>
      <c r="O15" s="27"/>
      <c r="P15" s="27"/>
      <c r="Q15" s="27"/>
    </row>
    <row r="16" spans="4:19" ht="15.75" x14ac:dyDescent="0.25">
      <c r="I16" s="27"/>
      <c r="J16" s="27"/>
      <c r="K16" s="37" t="s">
        <v>88</v>
      </c>
      <c r="L16" s="36" t="s">
        <v>134</v>
      </c>
      <c r="M16" s="27"/>
      <c r="N16" s="27"/>
      <c r="O16" s="27"/>
      <c r="P16" s="27"/>
      <c r="Q16" s="27"/>
    </row>
    <row r="17" spans="9:17" x14ac:dyDescent="0.25">
      <c r="I17" s="27"/>
      <c r="J17" s="27"/>
      <c r="K17" s="27"/>
      <c r="L17" s="27"/>
      <c r="M17" s="27"/>
      <c r="N17" s="27"/>
      <c r="O17" s="27"/>
      <c r="P17" s="27"/>
      <c r="Q17" s="27"/>
    </row>
    <row r="18" spans="9:17" ht="15.75" x14ac:dyDescent="0.25">
      <c r="I18" s="27"/>
      <c r="J18" s="27"/>
      <c r="K18" s="37" t="s">
        <v>89</v>
      </c>
      <c r="L18" s="132" t="s">
        <v>135</v>
      </c>
      <c r="M18" s="132"/>
      <c r="N18" s="132"/>
      <c r="O18" s="132"/>
      <c r="P18" s="132"/>
      <c r="Q18" s="132"/>
    </row>
    <row r="19" spans="9:17" x14ac:dyDescent="0.25">
      <c r="I19" s="27"/>
      <c r="J19" s="27"/>
      <c r="K19" s="27"/>
      <c r="L19" s="132"/>
      <c r="M19" s="132"/>
      <c r="N19" s="132"/>
      <c r="O19" s="132"/>
      <c r="P19" s="132"/>
      <c r="Q19" s="132"/>
    </row>
    <row r="20" spans="9:17" x14ac:dyDescent="0.25">
      <c r="I20" s="27"/>
      <c r="J20" s="27"/>
      <c r="K20" s="33"/>
      <c r="L20" s="27"/>
      <c r="M20" s="27"/>
      <c r="N20" s="27"/>
      <c r="O20" s="27"/>
      <c r="P20" s="27"/>
      <c r="Q20" s="27"/>
    </row>
    <row r="21" spans="9:17" x14ac:dyDescent="0.25">
      <c r="I21" s="27"/>
      <c r="J21" s="27"/>
      <c r="K21" s="32"/>
      <c r="L21" s="27"/>
      <c r="M21" s="27"/>
      <c r="N21" s="27"/>
      <c r="O21" s="27"/>
      <c r="P21" s="27"/>
      <c r="Q21" s="27"/>
    </row>
    <row r="22" spans="9:17" ht="34.5" customHeight="1" x14ac:dyDescent="0.25">
      <c r="I22" s="27"/>
      <c r="J22" s="27"/>
      <c r="K22" s="27"/>
      <c r="L22" s="27"/>
      <c r="M22" s="27"/>
      <c r="N22" s="27"/>
      <c r="O22" s="27"/>
      <c r="P22" s="27"/>
      <c r="Q22" s="27"/>
    </row>
    <row r="23" spans="9:17" x14ac:dyDescent="0.25">
      <c r="I23" s="27"/>
      <c r="J23" s="27"/>
      <c r="K23" s="32"/>
      <c r="L23" s="27"/>
      <c r="M23" s="27"/>
      <c r="N23" s="27"/>
      <c r="O23" s="27"/>
      <c r="P23" s="27"/>
      <c r="Q23" s="27"/>
    </row>
    <row r="24" spans="9:17" x14ac:dyDescent="0.25">
      <c r="I24" s="27"/>
      <c r="J24" s="27"/>
      <c r="K24" s="32"/>
      <c r="L24" s="27"/>
      <c r="M24" s="27"/>
      <c r="N24" s="27"/>
      <c r="O24" s="27"/>
      <c r="P24" s="27"/>
      <c r="Q24" s="27"/>
    </row>
    <row r="25" spans="9:17" x14ac:dyDescent="0.25">
      <c r="I25" s="27"/>
      <c r="J25" s="27"/>
      <c r="K25" s="32"/>
      <c r="L25" s="27"/>
      <c r="M25" s="27"/>
      <c r="N25" s="27"/>
      <c r="O25" s="27"/>
      <c r="P25" s="27"/>
      <c r="Q25" s="27"/>
    </row>
    <row r="26" spans="9:17" x14ac:dyDescent="0.25">
      <c r="I26" s="27"/>
      <c r="J26" s="27"/>
      <c r="K26" s="32"/>
      <c r="L26" s="27"/>
      <c r="M26" s="27"/>
      <c r="N26" s="27"/>
      <c r="O26" s="27"/>
      <c r="P26" s="27"/>
      <c r="Q26" s="27"/>
    </row>
    <row r="27" spans="9:17" x14ac:dyDescent="0.25">
      <c r="I27" s="27"/>
      <c r="J27" s="27"/>
      <c r="K27" s="27"/>
      <c r="L27" s="27"/>
      <c r="M27" s="27"/>
      <c r="N27" s="27"/>
      <c r="O27" s="27"/>
      <c r="P27" s="27"/>
      <c r="Q27" s="27"/>
    </row>
    <row r="28" spans="9:17" x14ac:dyDescent="0.25">
      <c r="I28" s="27"/>
      <c r="J28" s="27"/>
      <c r="K28" s="27"/>
      <c r="L28" s="27"/>
      <c r="M28" s="27"/>
      <c r="N28" s="27"/>
      <c r="O28" s="27"/>
      <c r="P28" s="27"/>
      <c r="Q28" s="27"/>
    </row>
    <row r="29" spans="9:17" x14ac:dyDescent="0.25">
      <c r="I29" s="27"/>
      <c r="J29" s="27"/>
      <c r="K29" s="27"/>
      <c r="L29" s="27"/>
      <c r="M29" s="27"/>
      <c r="N29" s="27"/>
      <c r="O29" s="27"/>
      <c r="P29" s="27"/>
      <c r="Q29" s="27"/>
    </row>
    <row r="30" spans="9:17" x14ac:dyDescent="0.25">
      <c r="I30" s="27"/>
      <c r="J30" s="27"/>
      <c r="K30" s="27"/>
      <c r="L30" s="27"/>
      <c r="M30" s="27"/>
      <c r="N30" s="27"/>
      <c r="O30" s="27"/>
      <c r="P30" s="27"/>
      <c r="Q30" s="27"/>
    </row>
    <row r="31" spans="9:17" x14ac:dyDescent="0.25">
      <c r="I31" s="27"/>
      <c r="J31" s="27"/>
      <c r="K31" s="27"/>
      <c r="L31" s="27"/>
      <c r="M31" s="27"/>
      <c r="N31" s="27"/>
      <c r="O31" s="27"/>
      <c r="P31" s="27"/>
      <c r="Q31" s="27"/>
    </row>
    <row r="34" spans="8:8" x14ac:dyDescent="0.25">
      <c r="H34" s="9"/>
    </row>
  </sheetData>
  <sheetProtection algorithmName="SHA-512" hashValue="apgf0Pd82ZQ99G2YFmV2NH40HL9aWIDFGG3XzV5Ys4gLVhsTuqEFpbHIMUhrIIA2IMm2X7C7cjIZ3MCxet7NqA==" saltValue="9/W9W0WQO/ZVIkit4sNmaw==" spinCount="100000" sheet="1" objects="1" scenarios="1"/>
  <mergeCells count="1">
    <mergeCell ref="L18:Q19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3">
    <tabColor theme="1"/>
  </sheetPr>
  <dimension ref="A3:V108"/>
  <sheetViews>
    <sheetView showGridLines="0" topLeftCell="A19" workbookViewId="0">
      <selection activeCell="C31" sqref="C31"/>
    </sheetView>
  </sheetViews>
  <sheetFormatPr defaultRowHeight="15" x14ac:dyDescent="0.25"/>
  <cols>
    <col min="2" max="2" width="12.5703125" style="11" customWidth="1"/>
    <col min="3" max="3" width="17.7109375" customWidth="1"/>
    <col min="4" max="15" width="10.7109375" customWidth="1"/>
    <col min="16" max="16" width="12.7109375" bestFit="1" customWidth="1"/>
    <col min="19" max="19" width="19.42578125" customWidth="1"/>
  </cols>
  <sheetData>
    <row r="3" spans="1:22" x14ac:dyDescent="0.25">
      <c r="B3" s="62" t="s">
        <v>97</v>
      </c>
      <c r="C3" s="63">
        <f ca="1">YEAR(TODAY())</f>
        <v>2024</v>
      </c>
    </row>
    <row r="4" spans="1:22" x14ac:dyDescent="0.25">
      <c r="B4" s="62" t="s">
        <v>74</v>
      </c>
      <c r="C4" s="64">
        <f>meta_mes</f>
        <v>1000</v>
      </c>
    </row>
    <row r="5" spans="1:22" x14ac:dyDescent="0.25">
      <c r="D5">
        <v>1</v>
      </c>
      <c r="E5">
        <v>2</v>
      </c>
      <c r="F5">
        <v>3</v>
      </c>
      <c r="G5">
        <v>4</v>
      </c>
      <c r="H5">
        <v>5</v>
      </c>
      <c r="I5">
        <v>6</v>
      </c>
      <c r="J5">
        <v>7</v>
      </c>
      <c r="K5">
        <v>8</v>
      </c>
      <c r="L5">
        <v>9</v>
      </c>
      <c r="M5">
        <v>10</v>
      </c>
      <c r="N5">
        <v>11</v>
      </c>
      <c r="O5">
        <v>12</v>
      </c>
    </row>
    <row r="6" spans="1:22" ht="21" x14ac:dyDescent="0.25">
      <c r="D6" s="17" t="s">
        <v>61</v>
      </c>
      <c r="E6" s="17" t="s">
        <v>62</v>
      </c>
      <c r="F6" s="17" t="s">
        <v>63</v>
      </c>
      <c r="G6" s="17" t="s">
        <v>64</v>
      </c>
      <c r="H6" s="17" t="s">
        <v>65</v>
      </c>
      <c r="I6" s="17" t="s">
        <v>66</v>
      </c>
      <c r="J6" s="17" t="s">
        <v>67</v>
      </c>
      <c r="K6" s="17" t="s">
        <v>68</v>
      </c>
      <c r="L6" s="17" t="s">
        <v>69</v>
      </c>
      <c r="M6" s="17" t="s">
        <v>70</v>
      </c>
      <c r="N6" s="17" t="s">
        <v>71</v>
      </c>
      <c r="O6" s="17" t="s">
        <v>72</v>
      </c>
      <c r="P6" s="16" t="s">
        <v>78</v>
      </c>
    </row>
    <row r="7" spans="1:22" x14ac:dyDescent="0.25">
      <c r="C7" s="19" t="s">
        <v>59</v>
      </c>
      <c r="D7" s="14">
        <f>SUM(RECEITAS!D6:D26)-SUM(DESPESAS!D6:D105)</f>
        <v>-500</v>
      </c>
      <c r="E7" s="14">
        <f>SUM(RECEITAS!E6:E26)-SUM(DESPESAS!E6:E105)</f>
        <v>-600</v>
      </c>
      <c r="F7" s="14">
        <f>SUM(RECEITAS!F6:F26)-SUM(DESPESAS!F6:F105)</f>
        <v>-1100</v>
      </c>
      <c r="G7" s="14">
        <f>SUM(RECEITAS!G6:G26)-SUM(DESPESAS!G6:G105)</f>
        <v>0</v>
      </c>
      <c r="H7" s="14">
        <f>SUM(RECEITAS!H6:H26)-SUM(DESPESAS!H6:H105)</f>
        <v>0</v>
      </c>
      <c r="I7" s="14">
        <f>SUM(RECEITAS!I6:I26)-SUM(DESPESAS!I6:I105)</f>
        <v>0</v>
      </c>
      <c r="J7" s="14">
        <f>SUM(RECEITAS!J6:J26)-SUM(DESPESAS!J6:J105)</f>
        <v>0</v>
      </c>
      <c r="K7" s="14">
        <f>SUM(RECEITAS!K6:K26)-SUM(DESPESAS!K6:K105)</f>
        <v>0</v>
      </c>
      <c r="L7" s="14">
        <f>SUM(RECEITAS!L6:L26)-SUM(DESPESAS!L6:L105)</f>
        <v>0</v>
      </c>
      <c r="M7" s="14">
        <f>SUM(RECEITAS!M6:M26)-SUM(DESPESAS!M6:M105)</f>
        <v>0</v>
      </c>
      <c r="N7" s="14">
        <f>SUM(RECEITAS!N6:N26)-SUM(DESPESAS!N6:N105)</f>
        <v>0</v>
      </c>
      <c r="O7" s="14">
        <f>SUM(RECEITAS!O6:O26)-SUM(DESPESAS!O6:O105)</f>
        <v>0</v>
      </c>
      <c r="P7" s="90">
        <f>SUM(D7:O7)</f>
        <v>-2200</v>
      </c>
    </row>
    <row r="8" spans="1:22" x14ac:dyDescent="0.25">
      <c r="C8" s="19" t="s">
        <v>84</v>
      </c>
      <c r="D8" s="14">
        <f>SUM(RECEITAS!D6:D26)</f>
        <v>0</v>
      </c>
      <c r="E8" s="14">
        <f>SUM(RECEITAS!E6:E26)</f>
        <v>0</v>
      </c>
      <c r="F8" s="14">
        <f>SUM(RECEITAS!F6:F26)</f>
        <v>0</v>
      </c>
      <c r="G8" s="14">
        <f>SUM(RECEITAS!G6:G26)</f>
        <v>0</v>
      </c>
      <c r="H8" s="14">
        <f>SUM(RECEITAS!H6:H26)</f>
        <v>0</v>
      </c>
      <c r="I8" s="14">
        <f>SUM(RECEITAS!I6:I26)</f>
        <v>0</v>
      </c>
      <c r="J8" s="14">
        <f>SUM(RECEITAS!J6:J26)</f>
        <v>0</v>
      </c>
      <c r="K8" s="14">
        <f>SUM(RECEITAS!K6:K26)</f>
        <v>0</v>
      </c>
      <c r="L8" s="14">
        <f>SUM(RECEITAS!L6:L26)</f>
        <v>0</v>
      </c>
      <c r="M8" s="14">
        <f>SUM(RECEITAS!M6:M26)</f>
        <v>0</v>
      </c>
      <c r="N8" s="14">
        <f>SUM(RECEITAS!N6:N26)</f>
        <v>0</v>
      </c>
      <c r="O8" s="14">
        <f>SUM(RECEITAS!O6:O26)</f>
        <v>0</v>
      </c>
      <c r="P8" s="14"/>
    </row>
    <row r="9" spans="1:22" x14ac:dyDescent="0.25">
      <c r="C9" s="19" t="s">
        <v>85</v>
      </c>
      <c r="D9" s="14">
        <f>SUM(DESPESAS!D6:D105)</f>
        <v>500</v>
      </c>
      <c r="E9" s="14">
        <f>SUM(DESPESAS!E6:E105)</f>
        <v>600</v>
      </c>
      <c r="F9" s="14">
        <f>SUM(DESPESAS!F6:F105)</f>
        <v>1100</v>
      </c>
      <c r="G9" s="14">
        <f>SUM(DESPESAS!G6:G105)</f>
        <v>0</v>
      </c>
      <c r="H9" s="14">
        <f>SUM(DESPESAS!H6:H105)</f>
        <v>0</v>
      </c>
      <c r="I9" s="14">
        <f>SUM(DESPESAS!I6:I105)</f>
        <v>0</v>
      </c>
      <c r="J9" s="14">
        <f>SUM(DESPESAS!J6:J105)</f>
        <v>0</v>
      </c>
      <c r="K9" s="14">
        <f>SUM(DESPESAS!K6:K105)</f>
        <v>0</v>
      </c>
      <c r="L9" s="14">
        <f>SUM(DESPESAS!L6:L105)</f>
        <v>0</v>
      </c>
      <c r="M9" s="14">
        <f>SUM(DESPESAS!M6:M105)</f>
        <v>0</v>
      </c>
      <c r="N9" s="14">
        <f>SUM(DESPESAS!N6:N105)</f>
        <v>0</v>
      </c>
      <c r="O9" s="14">
        <f>SUM(DESPESAS!O6:O105)</f>
        <v>0</v>
      </c>
      <c r="P9" s="14"/>
    </row>
    <row r="10" spans="1:22" x14ac:dyDescent="0.25"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</row>
    <row r="11" spans="1:22" x14ac:dyDescent="0.25">
      <c r="D11" s="15" t="s">
        <v>1</v>
      </c>
      <c r="E11" s="15" t="s">
        <v>2</v>
      </c>
      <c r="F11" s="15" t="s">
        <v>3</v>
      </c>
      <c r="G11" s="15" t="s">
        <v>4</v>
      </c>
      <c r="H11" s="15" t="s">
        <v>5</v>
      </c>
      <c r="I11" s="15" t="s">
        <v>6</v>
      </c>
      <c r="J11" s="15" t="s">
        <v>7</v>
      </c>
      <c r="K11" s="15" t="s">
        <v>8</v>
      </c>
      <c r="L11" s="15" t="s">
        <v>9</v>
      </c>
      <c r="M11" s="15" t="s">
        <v>10</v>
      </c>
      <c r="N11" s="15" t="s">
        <v>11</v>
      </c>
      <c r="O11" s="15" t="s">
        <v>12</v>
      </c>
    </row>
    <row r="12" spans="1:22" x14ac:dyDescent="0.25">
      <c r="D12" s="13" t="s">
        <v>61</v>
      </c>
      <c r="E12" s="13" t="s">
        <v>62</v>
      </c>
      <c r="F12" s="13" t="s">
        <v>63</v>
      </c>
      <c r="G12" s="13" t="s">
        <v>64</v>
      </c>
      <c r="H12" s="13" t="s">
        <v>65</v>
      </c>
      <c r="I12" s="13" t="s">
        <v>66</v>
      </c>
      <c r="J12" s="13" t="s">
        <v>67</v>
      </c>
      <c r="K12" s="13" t="s">
        <v>68</v>
      </c>
      <c r="L12" s="13" t="s">
        <v>69</v>
      </c>
      <c r="M12" s="13" t="s">
        <v>70</v>
      </c>
      <c r="N12" s="13" t="s">
        <v>71</v>
      </c>
      <c r="O12" s="13" t="s">
        <v>72</v>
      </c>
    </row>
    <row r="13" spans="1:22" x14ac:dyDescent="0.25"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</row>
    <row r="15" spans="1:22" ht="15" customHeight="1" x14ac:dyDescent="0.25">
      <c r="A15" s="43"/>
      <c r="B15" s="44"/>
      <c r="C15" s="20"/>
      <c r="D15" s="21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133" t="s">
        <v>100</v>
      </c>
    </row>
    <row r="16" spans="1:22" x14ac:dyDescent="0.25">
      <c r="A16" s="45"/>
      <c r="B16" s="54" t="s">
        <v>60</v>
      </c>
      <c r="C16" s="55"/>
      <c r="D16" s="54" t="str">
        <f ca="1">HLOOKUP(MONTH(TODAY()),D5:O6,2,0)</f>
        <v>JANEIRO</v>
      </c>
      <c r="E16" s="54" t="s">
        <v>98</v>
      </c>
      <c r="F16" s="54" t="s">
        <v>101</v>
      </c>
      <c r="G16" s="48" t="s">
        <v>92</v>
      </c>
      <c r="H16" s="48">
        <v>1</v>
      </c>
      <c r="I16" s="48" t="str">
        <f ca="1">IF(H16=13,IF(MONTH(TODAY())=1,HLOOKUP(1,$D$5:$O$6,2,0),HLOOKUP(MONTH(TODAY())-1,D5:O6,2,0)),HLOOKUP(H16,$D$5:$O$6,2,0))</f>
        <v>JANEIRO</v>
      </c>
      <c r="J16" s="11"/>
      <c r="K16" s="38" t="s">
        <v>94</v>
      </c>
      <c r="L16" s="11"/>
      <c r="M16" s="11"/>
      <c r="N16" s="92" t="str">
        <f ca="1">"EM RELAÇÃO À "&amp;I16</f>
        <v>EM RELAÇÃO À JANEIRO</v>
      </c>
      <c r="O16" s="11"/>
      <c r="P16" s="11"/>
      <c r="S16" s="12">
        <f ca="1">IF(D17&gt;meta_mes,1,0)</f>
        <v>0</v>
      </c>
      <c r="V16" s="134"/>
    </row>
    <row r="17" spans="1:22" x14ac:dyDescent="0.25">
      <c r="A17" s="45"/>
      <c r="B17" s="54" t="s">
        <v>75</v>
      </c>
      <c r="C17" s="55"/>
      <c r="D17" s="61">
        <f ca="1">HLOOKUP(D16,D6:O7,2,0)</f>
        <v>-500</v>
      </c>
      <c r="E17" s="57">
        <f ca="1">IF(D17/C4&gt;1,1,IF(D17/C4&lt;0,0,D17/C4))</f>
        <v>0</v>
      </c>
      <c r="F17" s="58">
        <f ca="1">D17/C4</f>
        <v>-0.5</v>
      </c>
      <c r="G17" s="48" t="s">
        <v>93</v>
      </c>
      <c r="H17" s="48"/>
      <c r="I17" s="59">
        <f ca="1">IF(H16=13,IF(MONTH(TODAY())=1,HLOOKUP(1,$D$5:$O$7,3,0),HLOOKUP(MONTH(TODAY())-1,D5:O7,3,0)),HLOOKUP(H16,$D$5:$O$7,3,0))</f>
        <v>-500</v>
      </c>
      <c r="J17" s="11"/>
      <c r="K17" s="39">
        <f ca="1">D17-I17</f>
        <v>0</v>
      </c>
      <c r="L17" s="11"/>
      <c r="M17" s="11"/>
      <c r="N17" s="11"/>
      <c r="O17" s="11"/>
      <c r="P17" s="11"/>
      <c r="S17" s="60" t="str">
        <f ca="1">IF(S16=1,"META ATINGIDA!","META NÃO ATINGIDA!")</f>
        <v>META NÃO ATINGIDA!</v>
      </c>
      <c r="V17" s="134"/>
    </row>
    <row r="18" spans="1:22" x14ac:dyDescent="0.25">
      <c r="A18" s="45"/>
      <c r="B18" s="54" t="s">
        <v>73</v>
      </c>
      <c r="C18" s="55"/>
      <c r="D18" s="56">
        <f ca="1">C4-D17</f>
        <v>1500</v>
      </c>
      <c r="E18" s="57">
        <f ca="1">1-E17</f>
        <v>1</v>
      </c>
      <c r="F18" s="54"/>
      <c r="G18" s="48"/>
      <c r="H18" s="48"/>
      <c r="I18" s="48"/>
      <c r="J18" s="11"/>
      <c r="K18" s="11"/>
      <c r="L18" s="11"/>
      <c r="M18" s="11"/>
      <c r="N18" s="11"/>
      <c r="O18" s="11"/>
      <c r="P18" s="11"/>
      <c r="V18" s="134"/>
    </row>
    <row r="19" spans="1:22" x14ac:dyDescent="0.25">
      <c r="A19" s="45"/>
      <c r="B19" s="54" t="s">
        <v>90</v>
      </c>
      <c r="C19" s="55"/>
      <c r="D19" s="56">
        <f ca="1">HLOOKUP(D16,D6:O9,3,0)</f>
        <v>0</v>
      </c>
      <c r="E19" s="57"/>
      <c r="F19" s="54"/>
      <c r="G19" s="48" t="s">
        <v>90</v>
      </c>
      <c r="H19" s="48"/>
      <c r="I19" s="59">
        <f ca="1">IF(H16=13,IF(MONTH(TODAY())=1,HLOOKUP(1,$D$5:$O$8,4,0),HLOOKUP(MONTH(TODAY())-1,D5:O8,4,0)),HLOOKUP(H16,$D$5:$O$8,4,0))</f>
        <v>0</v>
      </c>
      <c r="J19" s="11"/>
      <c r="K19" s="39">
        <f ca="1">D19-I19</f>
        <v>0</v>
      </c>
      <c r="L19" s="11"/>
      <c r="M19" s="11"/>
      <c r="N19" s="49" t="str">
        <f ca="1">IF(I19=0,"-",IF(SUM(D7:O9)=0,"-",(D19-I19)/I19))</f>
        <v>-</v>
      </c>
      <c r="O19" s="50" t="str">
        <f ca="1">IF(I19=0,"",IF(K19&lt;0,P19,Q19))</f>
        <v/>
      </c>
      <c r="P19" s="51" t="s">
        <v>95</v>
      </c>
      <c r="Q19" s="41" t="s">
        <v>96</v>
      </c>
      <c r="V19" s="134"/>
    </row>
    <row r="20" spans="1:22" x14ac:dyDescent="0.25">
      <c r="A20" s="45"/>
      <c r="B20" s="54" t="s">
        <v>91</v>
      </c>
      <c r="C20" s="55"/>
      <c r="D20" s="56">
        <f ca="1">HLOOKUP(D16,D6:O9,4,0)</f>
        <v>500</v>
      </c>
      <c r="E20" s="57"/>
      <c r="F20" s="54"/>
      <c r="G20" s="48" t="s">
        <v>91</v>
      </c>
      <c r="H20" s="48"/>
      <c r="I20" s="59">
        <f ca="1">IF(H16=13,IF(MONTH(TODAY())=1,HLOOKUP(1,$D$5:$O$9,5,0),HLOOKUP(MONTH(TODAY())-1,D5:O9,5,0)),HLOOKUP(H16,$D$5:$O$9,5,0))</f>
        <v>500</v>
      </c>
      <c r="J20" s="11"/>
      <c r="K20" s="39">
        <f ca="1">D20-I20</f>
        <v>0</v>
      </c>
      <c r="L20" s="11"/>
      <c r="M20" s="11"/>
      <c r="N20" s="52" t="str">
        <f ca="1">IF(I20=0,"-",IF(SUM(D7:O9)=0,"-",(D20-I20)/I20))</f>
        <v>-</v>
      </c>
      <c r="O20" s="53" t="str">
        <f ca="1">IF(I20=0,"",IF(K20&lt;0,P19,Q19))</f>
        <v>Û</v>
      </c>
      <c r="P20" s="51"/>
      <c r="Q20" s="41"/>
      <c r="V20" s="134"/>
    </row>
    <row r="21" spans="1:22" x14ac:dyDescent="0.25">
      <c r="A21" s="45"/>
      <c r="B21" s="54"/>
      <c r="C21" s="55"/>
      <c r="D21" s="56"/>
      <c r="E21" s="57"/>
      <c r="F21" s="54"/>
      <c r="G21" s="48"/>
      <c r="H21" s="48"/>
      <c r="I21" s="59"/>
      <c r="J21" s="11"/>
      <c r="K21" s="39"/>
      <c r="L21" s="11"/>
      <c r="M21" s="11"/>
      <c r="N21" s="52"/>
      <c r="O21" s="53"/>
      <c r="P21" s="51"/>
      <c r="Q21" s="41"/>
      <c r="V21" s="134"/>
    </row>
    <row r="22" spans="1:22" x14ac:dyDescent="0.25">
      <c r="A22" s="45"/>
      <c r="D22" s="10"/>
      <c r="E22" s="67"/>
      <c r="F22" s="11"/>
      <c r="G22" s="11"/>
      <c r="H22" s="11"/>
      <c r="I22" s="10"/>
      <c r="J22" s="11"/>
      <c r="K22" s="39"/>
      <c r="L22" s="11"/>
      <c r="M22" s="11"/>
      <c r="N22" s="68"/>
      <c r="O22" s="53"/>
      <c r="P22" s="51"/>
      <c r="Q22" s="41"/>
      <c r="V22" s="134"/>
    </row>
    <row r="23" spans="1:22" x14ac:dyDescent="0.25">
      <c r="A23" s="45"/>
      <c r="B23" s="11" t="s">
        <v>77</v>
      </c>
      <c r="C23" s="39">
        <f t="array" ref="C23">MIN(IF($D$7:$O$7&lt;&gt;0,$D$7:$O$7))</f>
        <v>-1100</v>
      </c>
      <c r="D23" s="69" t="str">
        <f>IF(SUM(D7:O9)=0,"-",HLOOKUP(C23,D7:O12,6,0))</f>
        <v>-</v>
      </c>
      <c r="E23" s="67"/>
      <c r="F23" s="11" t="s">
        <v>103</v>
      </c>
      <c r="G23" s="11"/>
      <c r="H23" s="11">
        <f>COUNTIF(D7:O7,"&gt;"&amp;meta_mes)</f>
        <v>0</v>
      </c>
      <c r="I23" s="10"/>
      <c r="J23" s="11"/>
      <c r="K23" s="39"/>
      <c r="L23" s="11"/>
      <c r="M23" s="11"/>
      <c r="N23" s="68"/>
      <c r="O23" s="53"/>
      <c r="P23" s="51"/>
      <c r="Q23" s="41"/>
      <c r="V23" s="134"/>
    </row>
    <row r="24" spans="1:22" x14ac:dyDescent="0.25">
      <c r="A24" s="45"/>
      <c r="B24" s="11" t="s">
        <v>76</v>
      </c>
      <c r="C24" s="39">
        <f t="array" ref="C24">MAX(IF(,$D$7:$O$7&lt;&gt;0,$D$7:$O$7))</f>
        <v>0</v>
      </c>
      <c r="D24" s="69" t="str">
        <f>IF(SUM(D7:O9)=0,"-",HLOOKUP(C24,D7:O12,6,0))</f>
        <v>-</v>
      </c>
      <c r="V24" s="134"/>
    </row>
    <row r="25" spans="1:22" x14ac:dyDescent="0.25">
      <c r="A25" s="46"/>
      <c r="B25" s="42"/>
      <c r="C25" s="23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23"/>
      <c r="Q25" s="23"/>
      <c r="R25" s="23"/>
      <c r="S25" s="23"/>
      <c r="T25" s="23"/>
      <c r="U25" s="23"/>
      <c r="V25" s="135"/>
    </row>
    <row r="26" spans="1:22" ht="15" customHeight="1" x14ac:dyDescent="0.25">
      <c r="V26" s="140" t="s">
        <v>104</v>
      </c>
    </row>
    <row r="27" spans="1:22" x14ac:dyDescent="0.25">
      <c r="B27" s="11" t="s">
        <v>80</v>
      </c>
      <c r="C27">
        <v>1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V27" s="141"/>
    </row>
    <row r="28" spans="1:22" x14ac:dyDescent="0.25">
      <c r="B28"/>
      <c r="D28" s="11" t="s">
        <v>107</v>
      </c>
      <c r="E28" s="139" t="s">
        <v>106</v>
      </c>
      <c r="F28" s="139"/>
      <c r="G28" s="11" t="s">
        <v>109</v>
      </c>
      <c r="K28" s="11" t="s">
        <v>108</v>
      </c>
      <c r="L28" s="71"/>
      <c r="M28" s="11"/>
      <c r="N28" s="11"/>
      <c r="O28" s="11"/>
      <c r="P28" s="11"/>
      <c r="Q28" s="11"/>
      <c r="V28" s="141"/>
    </row>
    <row r="29" spans="1:22" x14ac:dyDescent="0.25">
      <c r="B29" s="19" t="s">
        <v>84</v>
      </c>
      <c r="C29" s="14">
        <f>HLOOKUP(C27,D5:O9,4,0)</f>
        <v>0</v>
      </c>
      <c r="D29" s="72">
        <f ca="1">IF(G29&gt;1,RANK(F29,$F$29:$F$33)+COUNTIF($G$29:G29,G29)/10,RANK(F29,$F$29:$F$33))</f>
        <v>1.1000000000000001</v>
      </c>
      <c r="E29" s="66" t="s">
        <v>14</v>
      </c>
      <c r="F29" s="71">
        <f ca="1">SUMIF(RECEITAS!$C$6:$C$26,E29,OFFSET(RECEITAS!D$6:D$26,0,MATCH((HLOOKUP($C$27,$D$5:$O$11,7,0)),RECEITAS!$D$5:$O$5,0)-1))</f>
        <v>0</v>
      </c>
      <c r="G29" s="11">
        <f ca="1">COUNTIF($F$29:$F$33,F29)</f>
        <v>5</v>
      </c>
      <c r="J29" s="11">
        <v>1</v>
      </c>
      <c r="K29">
        <f ca="1">SMALL($D$29:$D$33,J29)</f>
        <v>1.1000000000000001</v>
      </c>
      <c r="L29" s="11" t="str">
        <f ca="1">VLOOKUP(K29,$D$29:$F$33,2,0)</f>
        <v>SALÁRIO</v>
      </c>
      <c r="M29" s="77">
        <f ca="1">VLOOKUP(K29,$D$29:$F$33,3,0)</f>
        <v>0</v>
      </c>
      <c r="N29" s="73" t="str">
        <f ca="1">IF(SUM($F$29:$F$33)=0,"-",M29/SUM($F$29:$F$33))</f>
        <v>-</v>
      </c>
      <c r="O29" s="11"/>
      <c r="P29" s="11"/>
      <c r="Q29" s="11"/>
      <c r="V29" s="141"/>
    </row>
    <row r="30" spans="1:22" x14ac:dyDescent="0.25">
      <c r="B30" s="19" t="s">
        <v>85</v>
      </c>
      <c r="C30" s="14">
        <f>HLOOKUP(C27,D5:O9,5,0)</f>
        <v>500</v>
      </c>
      <c r="D30" s="72">
        <f ca="1">IF(G30&gt;1,RANK(F30,$F$29:$F$33)+COUNTIF($G$29:G30,G30)/10,RANK(F30,$F$29:$F$33))</f>
        <v>1.2</v>
      </c>
      <c r="E30" s="66" t="s">
        <v>83</v>
      </c>
      <c r="F30" s="71">
        <f ca="1">SUMIF(RECEITAS!$C$6:$C$26,E30,OFFSET(RECEITAS!D$6:D$26,0,MATCH((HLOOKUP($C$27,$D$5:$O$11,7,0)),RECEITAS!$D$5:$O$5,0)-1))</f>
        <v>0</v>
      </c>
      <c r="G30" s="11">
        <f ca="1">COUNTIF($F$29:$F$33,F30)</f>
        <v>5</v>
      </c>
      <c r="J30" s="11">
        <v>2</v>
      </c>
      <c r="K30">
        <f ca="1">SMALL($D$29:$D$33,J30)</f>
        <v>1.2</v>
      </c>
      <c r="L30" s="11" t="str">
        <f ca="1">VLOOKUP(K30,$D$29:$F$33,2,0)</f>
        <v>IMÓVEIS</v>
      </c>
      <c r="M30" s="77">
        <f ca="1">VLOOKUP(K30,$D$29:$F$33,3,0)</f>
        <v>0</v>
      </c>
      <c r="N30" s="73" t="str">
        <f t="shared" ref="N30:N32" ca="1" si="0">IF(SUM($F$29:$F$33)=0,"-",M30/SUM($F$29:$F$33))</f>
        <v>-</v>
      </c>
      <c r="O30" s="11"/>
      <c r="P30" s="11"/>
      <c r="Q30" s="11"/>
      <c r="V30" s="141"/>
    </row>
    <row r="31" spans="1:22" x14ac:dyDescent="0.25">
      <c r="B31" s="19" t="s">
        <v>59</v>
      </c>
      <c r="C31" s="90">
        <f>HLOOKUP(C27,D5:O9,3,0)</f>
        <v>-500</v>
      </c>
      <c r="D31" s="72">
        <f ca="1">IF(G31&gt;1,RANK(F31,$F$29:$F$33)+COUNTIF($G$29:G31,G31)/10,RANK(F31,$F$29:$F$33))</f>
        <v>1.3</v>
      </c>
      <c r="E31" s="66" t="s">
        <v>82</v>
      </c>
      <c r="F31" s="71">
        <f ca="1">SUMIF(RECEITAS!$C$6:$C$26,E31,OFFSET(RECEITAS!D$6:D$26,0,MATCH((HLOOKUP($C$27,$D$5:$O$11,7,0)),RECEITAS!$D$5:$O$5,0)-1))</f>
        <v>0</v>
      </c>
      <c r="G31" s="11">
        <f ca="1">COUNTIF($F$29:$F$33,F31)</f>
        <v>5</v>
      </c>
      <c r="J31" s="11">
        <v>3</v>
      </c>
      <c r="K31">
        <f ca="1">SMALL($D$29:$D$33,J31)</f>
        <v>1.3</v>
      </c>
      <c r="L31" s="11" t="str">
        <f ca="1">VLOOKUP(K31,$D$29:$F$33,2,0)</f>
        <v>RENDA EXTRA</v>
      </c>
      <c r="M31" s="77">
        <f ca="1">VLOOKUP(K31,$D$29:$F$33,3,0)</f>
        <v>0</v>
      </c>
      <c r="N31" s="73" t="str">
        <f t="shared" ca="1" si="0"/>
        <v>-</v>
      </c>
      <c r="O31" s="11"/>
      <c r="P31" s="11"/>
      <c r="Q31" s="11"/>
      <c r="V31" s="141"/>
    </row>
    <row r="32" spans="1:22" x14ac:dyDescent="0.25">
      <c r="A32" t="s">
        <v>111</v>
      </c>
      <c r="B32" s="74" t="s">
        <v>74</v>
      </c>
      <c r="C32" s="75" t="str">
        <f>IF(C31&gt;meta_mes,"META BATIDA!","")</f>
        <v/>
      </c>
      <c r="D32" s="72">
        <f ca="1">IF(G32&gt;1,RANK(F32,$F$29:$F$33)+COUNTIF($G$29:G32,G32)/10,RANK(F32,$F$29:$F$33))</f>
        <v>1.4</v>
      </c>
      <c r="E32" s="66" t="s">
        <v>81</v>
      </c>
      <c r="F32" s="71">
        <f ca="1">SUMIF(RECEITAS!$C$6:$C$26,E32,OFFSET(RECEITAS!D$6:D$26,0,MATCH((HLOOKUP($C$27,$D$5:$O$11,7,0)),RECEITAS!$D$5:$O$5,0)-1))</f>
        <v>0</v>
      </c>
      <c r="G32" s="11">
        <f ca="1">COUNTIF($F$29:$F$33,F32)</f>
        <v>5</v>
      </c>
      <c r="I32" s="11"/>
      <c r="J32" s="11">
        <v>4</v>
      </c>
      <c r="K32" s="11"/>
      <c r="L32" s="11" t="s">
        <v>110</v>
      </c>
      <c r="M32" s="77">
        <f ca="1">SUM(F29:F33)-SUM(M29:M31)</f>
        <v>0</v>
      </c>
      <c r="N32" s="73" t="str">
        <f t="shared" ca="1" si="0"/>
        <v>-</v>
      </c>
      <c r="O32" s="11"/>
      <c r="P32" s="11"/>
      <c r="Q32" s="11"/>
      <c r="V32" s="141"/>
    </row>
    <row r="33" spans="1:22" x14ac:dyDescent="0.25">
      <c r="A33" t="s">
        <v>112</v>
      </c>
      <c r="B33" s="74" t="s">
        <v>74</v>
      </c>
      <c r="C33" t="str">
        <f>IF(C31&lt;meta_mes,"META NÃO BATIDA!","")</f>
        <v>META NÃO BATIDA!</v>
      </c>
      <c r="D33" s="72">
        <f ca="1">IF(G33&gt;1,RANK(F33,$F$29:$F$33)+COUNTIF($G$29:G33,G33)/10,RANK(F33,$F$29:$F$33))</f>
        <v>1.5</v>
      </c>
      <c r="E33" s="66" t="s">
        <v>56</v>
      </c>
      <c r="F33" s="71">
        <f ca="1">SUMIF(RECEITAS!$C$6:$C$26,E33,OFFSET(RECEITAS!D$6:D$26,0,MATCH((HLOOKUP($C$27,$D$5:$O$11,7,0)),RECEITAS!$D$5:$O$5,0)-1))</f>
        <v>0</v>
      </c>
      <c r="G33" s="11">
        <f ca="1">COUNTIF($F$29:$F$33,F33)</f>
        <v>5</v>
      </c>
      <c r="I33" s="11"/>
      <c r="J33" s="11"/>
      <c r="K33" s="11"/>
      <c r="L33" s="11"/>
      <c r="M33" s="78"/>
      <c r="N33" s="11"/>
      <c r="O33" s="11"/>
      <c r="P33" s="11"/>
      <c r="Q33" s="11"/>
      <c r="V33" s="141"/>
    </row>
    <row r="34" spans="1:22" x14ac:dyDescent="0.25">
      <c r="D34" s="11"/>
      <c r="E34" s="11"/>
      <c r="F34" s="71"/>
      <c r="G34" s="11"/>
      <c r="H34" s="11"/>
      <c r="I34" s="11"/>
      <c r="J34" s="11"/>
      <c r="K34" s="11"/>
      <c r="L34" s="11"/>
      <c r="M34" s="78"/>
      <c r="N34" s="11"/>
      <c r="O34" s="11"/>
      <c r="P34" s="11"/>
      <c r="Q34" s="11"/>
      <c r="V34" s="141"/>
    </row>
    <row r="35" spans="1:22" x14ac:dyDescent="0.25">
      <c r="D35" s="76">
        <f ca="1">IF(G35&gt;1,RANK(F35,$F$35:$F$42)+COUNTIF($G$35:G35,G35)/10,RANK(F35,$F$35:$F$42))</f>
        <v>1</v>
      </c>
      <c r="E35" s="66" t="s">
        <v>28</v>
      </c>
      <c r="F35" s="71">
        <f ca="1">SUMIF(DESPESAS!$C$6:$C$105,E35,OFFSET(DESPESAS!D$6:D$105,0,MATCH((HLOOKUP($C$27,$D$5:$O$11,7,0)),DESPESAS!$D$5:$O$5,0)-1))</f>
        <v>500</v>
      </c>
      <c r="G35" s="11">
        <f ca="1">COUNTIF($F$35:$F$42,F35)</f>
        <v>1</v>
      </c>
      <c r="K35" s="11" t="s">
        <v>108</v>
      </c>
      <c r="L35" s="71"/>
      <c r="M35" s="78"/>
      <c r="N35" s="11"/>
      <c r="O35" s="11"/>
      <c r="P35" s="11"/>
      <c r="Q35" s="11"/>
      <c r="V35" s="141"/>
    </row>
    <row r="36" spans="1:22" x14ac:dyDescent="0.25">
      <c r="D36" s="76">
        <f ca="1">IF(G36&gt;1,RANK(F36,$F$35:$F$42)+COUNTIF($G$35:G36,G36)/10,RANK(F36,$F$35:$F$42))</f>
        <v>2.1</v>
      </c>
      <c r="E36" s="66" t="s">
        <v>29</v>
      </c>
      <c r="F36" s="71">
        <f ca="1">SUMIF(DESPESAS!$C$6:$C$105,E36,OFFSET(DESPESAS!D$6:D$105,0,MATCH((HLOOKUP($C$27,$D$5:$O$11,7,0)),DESPESAS!$D$5:$O$5,0)-1))</f>
        <v>0</v>
      </c>
      <c r="G36" s="11">
        <f t="shared" ref="G36:G42" ca="1" si="1">COUNTIF($F$35:$F$42,F36)</f>
        <v>7</v>
      </c>
      <c r="J36" s="11">
        <v>1</v>
      </c>
      <c r="K36">
        <f ca="1">SMALL($D$35:$D$42,J36)</f>
        <v>1</v>
      </c>
      <c r="L36" s="11" t="str">
        <f ca="1">VLOOKUP(K36,$D$35:$F$42,2,0)</f>
        <v>MORADIA</v>
      </c>
      <c r="M36" s="77">
        <f ca="1">VLOOKUP(K36,$D$35:$F$42,3,0)</f>
        <v>500</v>
      </c>
      <c r="N36" s="73">
        <f ca="1">IF(SUM($F$35:$F$42)=0,"-",M36/SUM($F$35:$F$42))</f>
        <v>1</v>
      </c>
      <c r="O36" s="11"/>
      <c r="P36" s="11"/>
      <c r="Q36" s="11"/>
      <c r="V36" s="141"/>
    </row>
    <row r="37" spans="1:22" x14ac:dyDescent="0.25">
      <c r="D37" s="76">
        <f ca="1">IF(G37&gt;1,RANK(F37,$F$35:$F$42)+COUNTIF($G$35:G37,G37)/10,RANK(F37,$F$35:$F$42))</f>
        <v>2.2000000000000002</v>
      </c>
      <c r="E37" s="66" t="s">
        <v>33</v>
      </c>
      <c r="F37" s="71">
        <f ca="1">SUMIF(DESPESAS!$C$6:$C$105,E37,OFFSET(DESPESAS!D$6:D$105,0,MATCH((HLOOKUP($C$27,$D$5:$O$11,7,0)),DESPESAS!$D$5:$O$5,0)-1))</f>
        <v>0</v>
      </c>
      <c r="G37" s="11">
        <f t="shared" ca="1" si="1"/>
        <v>7</v>
      </c>
      <c r="J37" s="11">
        <v>2</v>
      </c>
      <c r="K37">
        <f t="shared" ref="K37:K39" ca="1" si="2">SMALL($D$35:$D$42,J37)</f>
        <v>2.1</v>
      </c>
      <c r="L37" s="11" t="str">
        <f t="shared" ref="L37:L38" ca="1" si="3">VLOOKUP(K37,$D$35:$F$42,2,0)</f>
        <v>TRANSPORTE</v>
      </c>
      <c r="M37" s="77">
        <f t="shared" ref="M37:M38" ca="1" si="4">VLOOKUP(K37,$D$35:$F$42,3,0)</f>
        <v>0</v>
      </c>
      <c r="N37" s="73">
        <f t="shared" ref="N37:N39" ca="1" si="5">IF(SUM($F$35:$F$42)=0,"-",M37/SUM($F$35:$F$42))</f>
        <v>0</v>
      </c>
      <c r="O37" s="11"/>
      <c r="P37" s="11"/>
      <c r="Q37" s="11"/>
      <c r="V37" s="141"/>
    </row>
    <row r="38" spans="1:22" x14ac:dyDescent="0.25">
      <c r="D38" s="76">
        <f ca="1">IF(G38&gt;1,RANK(F38,$F$35:$F$42)+COUNTIF($G$35:G38,G38)/10,RANK(F38,$F$35:$F$42))</f>
        <v>2.2999999999999998</v>
      </c>
      <c r="E38" s="66" t="s">
        <v>41</v>
      </c>
      <c r="F38" s="71">
        <f ca="1">SUMIF(DESPESAS!$C$6:$C$105,E38,OFFSET(DESPESAS!D$6:D$105,0,MATCH((HLOOKUP($C$27,$D$5:$O$11,7,0)),DESPESAS!$D$5:$O$5,0)-1))</f>
        <v>0</v>
      </c>
      <c r="G38" s="11">
        <f t="shared" ca="1" si="1"/>
        <v>7</v>
      </c>
      <c r="J38" s="11">
        <v>3</v>
      </c>
      <c r="K38">
        <f t="shared" ca="1" si="2"/>
        <v>2.2000000000000002</v>
      </c>
      <c r="L38" s="11" t="str">
        <f t="shared" ca="1" si="3"/>
        <v>SAÚDE</v>
      </c>
      <c r="M38" s="77">
        <f t="shared" ca="1" si="4"/>
        <v>0</v>
      </c>
      <c r="N38" s="73">
        <f t="shared" ca="1" si="5"/>
        <v>0</v>
      </c>
      <c r="O38" s="11"/>
      <c r="P38" s="11"/>
      <c r="Q38" s="11"/>
      <c r="V38" s="141"/>
    </row>
    <row r="39" spans="1:22" x14ac:dyDescent="0.25">
      <c r="D39" s="76">
        <f ca="1">IF(G39&gt;1,RANK(F39,$F$35:$F$42)+COUNTIF($G$35:G39,G39)/10,RANK(F39,$F$35:$F$42))</f>
        <v>2.4</v>
      </c>
      <c r="E39" s="66" t="s">
        <v>40</v>
      </c>
      <c r="F39" s="71">
        <f ca="1">SUMIF(DESPESAS!$C$6:$C$105,E39,OFFSET(DESPESAS!D$6:D$105,0,MATCH((HLOOKUP($C$27,$D$5:$O$11,7,0)),DESPESAS!$D$5:$O$5,0)-1))</f>
        <v>0</v>
      </c>
      <c r="G39" s="11">
        <f t="shared" ca="1" si="1"/>
        <v>7</v>
      </c>
      <c r="H39" s="11"/>
      <c r="I39" s="11"/>
      <c r="J39" s="11">
        <v>4</v>
      </c>
      <c r="K39">
        <f t="shared" ca="1" si="2"/>
        <v>2.2999999999999998</v>
      </c>
      <c r="L39" s="11" t="s">
        <v>110</v>
      </c>
      <c r="M39" s="77">
        <f ca="1">SUM(F35:F42)-SUM(M36:M38)</f>
        <v>0</v>
      </c>
      <c r="N39" s="73">
        <f t="shared" ca="1" si="5"/>
        <v>0</v>
      </c>
      <c r="O39" s="11"/>
      <c r="P39" s="11"/>
      <c r="Q39" s="11"/>
      <c r="V39" s="141"/>
    </row>
    <row r="40" spans="1:22" x14ac:dyDescent="0.25">
      <c r="D40" s="76">
        <f ca="1">IF(G40&gt;1,RANK(F40,$F$35:$F$42)+COUNTIF($G$35:G40,G40)/10,RANK(F40,$F$35:$F$42))</f>
        <v>2.5</v>
      </c>
      <c r="E40" s="66" t="s">
        <v>44</v>
      </c>
      <c r="F40" s="71">
        <f ca="1">SUMIF(DESPESAS!$C$6:$C$105,E40,OFFSET(DESPESAS!D$6:D$105,0,MATCH((HLOOKUP($C$27,$D$5:$O$11,7,0)),DESPESAS!$D$5:$O$5,0)-1))</f>
        <v>0</v>
      </c>
      <c r="G40" s="11">
        <f t="shared" ca="1" si="1"/>
        <v>7</v>
      </c>
      <c r="H40" s="11"/>
      <c r="I40" s="11"/>
      <c r="J40" s="11"/>
      <c r="K40" s="11"/>
      <c r="L40" s="11"/>
      <c r="M40" s="78"/>
      <c r="N40" s="11"/>
      <c r="O40" s="11"/>
      <c r="P40" s="11"/>
      <c r="Q40" s="11"/>
      <c r="V40" s="141"/>
    </row>
    <row r="41" spans="1:22" x14ac:dyDescent="0.25">
      <c r="D41" s="76">
        <f ca="1">IF(G41&gt;1,RANK(F41,$F$35:$F$42)+COUNTIF($G$35:G41,G41)/10,RANK(F41,$F$35:$F$42))</f>
        <v>2.6</v>
      </c>
      <c r="E41" s="66" t="s">
        <v>55</v>
      </c>
      <c r="F41" s="71">
        <f ca="1">SUMIF(DESPESAS!$C$6:$C$105,E41,OFFSET(DESPESAS!D$6:D$105,0,MATCH((HLOOKUP($C$27,$D$5:$O$11,7,0)),DESPESAS!$D$5:$O$5,0)-1))</f>
        <v>0</v>
      </c>
      <c r="G41" s="11">
        <f t="shared" ca="1" si="1"/>
        <v>7</v>
      </c>
      <c r="H41" s="10"/>
      <c r="I41" s="10"/>
      <c r="J41" s="10"/>
      <c r="K41" s="10"/>
      <c r="L41" s="10"/>
      <c r="M41" s="10"/>
      <c r="N41" s="10"/>
      <c r="O41" s="10"/>
      <c r="P41" s="11"/>
      <c r="Q41" s="11"/>
      <c r="V41" s="141"/>
    </row>
    <row r="42" spans="1:22" x14ac:dyDescent="0.25">
      <c r="D42" s="76">
        <f ca="1">IF(G42&gt;1,RANK(F42,$F$35:$F$42)+COUNTIF($G$35:G42,G42)/10,RANK(F42,$F$35:$F$42))</f>
        <v>2.7</v>
      </c>
      <c r="E42" s="66" t="s">
        <v>56</v>
      </c>
      <c r="F42" s="71">
        <f ca="1">SUMIF(DESPESAS!$C$6:$C$105,E42,OFFSET(DESPESAS!D$6:D$105,0,MATCH((HLOOKUP($C$27,$D$5:$O$11,7,0)),DESPESAS!$D$5:$O$5,0)-1))</f>
        <v>0</v>
      </c>
      <c r="G42" s="11">
        <f t="shared" ca="1" si="1"/>
        <v>7</v>
      </c>
      <c r="H42" s="10"/>
      <c r="I42" s="10"/>
      <c r="J42" s="10"/>
      <c r="K42" s="10"/>
      <c r="L42" s="10"/>
      <c r="M42" s="10"/>
      <c r="N42" s="10"/>
      <c r="O42" s="10"/>
      <c r="P42" s="11"/>
      <c r="Q42" s="11"/>
      <c r="V42" s="141"/>
    </row>
    <row r="43" spans="1:22" x14ac:dyDescent="0.25"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V43" s="142"/>
    </row>
    <row r="44" spans="1:22" x14ac:dyDescent="0.25">
      <c r="A44" s="43"/>
      <c r="B44" s="44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136" t="s">
        <v>102</v>
      </c>
    </row>
    <row r="45" spans="1:22" x14ac:dyDescent="0.25">
      <c r="A45" s="45"/>
      <c r="B45" s="15" t="s">
        <v>100</v>
      </c>
      <c r="D45" s="15" t="s">
        <v>0</v>
      </c>
      <c r="F45" s="15" t="s">
        <v>13</v>
      </c>
      <c r="V45" s="137"/>
    </row>
    <row r="46" spans="1:22" x14ac:dyDescent="0.25">
      <c r="A46" s="22"/>
      <c r="B46" s="65" t="s">
        <v>79</v>
      </c>
      <c r="C46" s="11"/>
      <c r="D46" s="65" t="s">
        <v>79</v>
      </c>
      <c r="E46" s="11"/>
      <c r="F46" s="65" t="s">
        <v>79</v>
      </c>
      <c r="V46" s="137"/>
    </row>
    <row r="47" spans="1:22" x14ac:dyDescent="0.25">
      <c r="A47" s="22"/>
      <c r="B47" s="66" t="s">
        <v>61</v>
      </c>
      <c r="C47" s="11"/>
      <c r="D47" s="66" t="s">
        <v>28</v>
      </c>
      <c r="E47" s="11"/>
      <c r="F47" s="66" t="s">
        <v>14</v>
      </c>
      <c r="V47" s="137"/>
    </row>
    <row r="48" spans="1:22" x14ac:dyDescent="0.25">
      <c r="A48" s="22"/>
      <c r="B48" s="66" t="s">
        <v>62</v>
      </c>
      <c r="C48" s="11"/>
      <c r="D48" s="66" t="s">
        <v>29</v>
      </c>
      <c r="E48" s="11"/>
      <c r="F48" s="66" t="s">
        <v>83</v>
      </c>
      <c r="V48" s="137"/>
    </row>
    <row r="49" spans="1:22" x14ac:dyDescent="0.25">
      <c r="A49" s="22"/>
      <c r="B49" s="66" t="s">
        <v>63</v>
      </c>
      <c r="C49" s="11"/>
      <c r="D49" s="66" t="s">
        <v>33</v>
      </c>
      <c r="E49" s="11"/>
      <c r="F49" s="66" t="s">
        <v>82</v>
      </c>
      <c r="V49" s="137"/>
    </row>
    <row r="50" spans="1:22" x14ac:dyDescent="0.25">
      <c r="A50" s="22"/>
      <c r="B50" s="66" t="s">
        <v>64</v>
      </c>
      <c r="C50" s="11"/>
      <c r="D50" s="66" t="s">
        <v>41</v>
      </c>
      <c r="E50" s="11"/>
      <c r="F50" s="66" t="s">
        <v>81</v>
      </c>
      <c r="V50" s="137"/>
    </row>
    <row r="51" spans="1:22" x14ac:dyDescent="0.25">
      <c r="A51" s="22"/>
      <c r="B51" s="66" t="s">
        <v>65</v>
      </c>
      <c r="C51" s="11"/>
      <c r="D51" s="66" t="s">
        <v>40</v>
      </c>
      <c r="E51" s="11"/>
      <c r="F51" s="66" t="s">
        <v>56</v>
      </c>
      <c r="V51" s="137"/>
    </row>
    <row r="52" spans="1:22" x14ac:dyDescent="0.25">
      <c r="A52" s="22"/>
      <c r="B52" s="66" t="s">
        <v>66</v>
      </c>
      <c r="C52" s="11"/>
      <c r="D52" s="66" t="s">
        <v>44</v>
      </c>
      <c r="E52" s="11"/>
      <c r="V52" s="137"/>
    </row>
    <row r="53" spans="1:22" x14ac:dyDescent="0.25">
      <c r="A53" s="22"/>
      <c r="B53" s="66" t="s">
        <v>67</v>
      </c>
      <c r="C53" s="11"/>
      <c r="D53" s="66" t="s">
        <v>55</v>
      </c>
      <c r="E53" s="11"/>
      <c r="V53" s="137"/>
    </row>
    <row r="54" spans="1:22" x14ac:dyDescent="0.25">
      <c r="A54" s="22"/>
      <c r="B54" s="66" t="s">
        <v>68</v>
      </c>
      <c r="C54" s="11"/>
      <c r="D54" s="66" t="s">
        <v>56</v>
      </c>
      <c r="E54" s="11"/>
      <c r="V54" s="137"/>
    </row>
    <row r="55" spans="1:22" x14ac:dyDescent="0.25">
      <c r="A55" s="22"/>
      <c r="B55" s="66" t="s">
        <v>69</v>
      </c>
      <c r="C55" s="11"/>
      <c r="D55" s="11"/>
      <c r="E55" s="11"/>
      <c r="V55" s="137"/>
    </row>
    <row r="56" spans="1:22" x14ac:dyDescent="0.25">
      <c r="A56" s="22"/>
      <c r="B56" s="66" t="s">
        <v>70</v>
      </c>
      <c r="C56" s="11"/>
      <c r="D56" s="11"/>
      <c r="E56" s="11"/>
      <c r="V56" s="137"/>
    </row>
    <row r="57" spans="1:22" x14ac:dyDescent="0.25">
      <c r="A57" s="22"/>
      <c r="B57" s="66" t="s">
        <v>71</v>
      </c>
      <c r="C57" s="11"/>
      <c r="D57" s="11"/>
      <c r="E57" s="11"/>
      <c r="V57" s="137"/>
    </row>
    <row r="58" spans="1:22" x14ac:dyDescent="0.25">
      <c r="A58" s="22"/>
      <c r="B58" s="66" t="s">
        <v>72</v>
      </c>
      <c r="C58" s="11"/>
      <c r="D58" s="11"/>
      <c r="E58" s="11"/>
      <c r="V58" s="137"/>
    </row>
    <row r="59" spans="1:22" x14ac:dyDescent="0.25">
      <c r="A59" s="22"/>
      <c r="B59" s="66" t="s">
        <v>99</v>
      </c>
      <c r="C59" s="11"/>
      <c r="D59" s="11"/>
      <c r="E59" s="11"/>
      <c r="F59" s="11"/>
      <c r="V59" s="137"/>
    </row>
    <row r="60" spans="1:22" x14ac:dyDescent="0.25">
      <c r="A60" s="46"/>
      <c r="B60" s="42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138"/>
    </row>
    <row r="61" spans="1:22" ht="15" customHeight="1" x14ac:dyDescent="0.25">
      <c r="A61" s="43"/>
      <c r="B61" s="44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133" t="s">
        <v>113</v>
      </c>
    </row>
    <row r="62" spans="1:22" x14ac:dyDescent="0.25">
      <c r="A62" s="45"/>
      <c r="B62" s="79" t="s">
        <v>116</v>
      </c>
      <c r="C62" s="79" t="s">
        <v>117</v>
      </c>
      <c r="D62" s="79" t="s">
        <v>118</v>
      </c>
      <c r="E62" s="79" t="s">
        <v>119</v>
      </c>
      <c r="V62" s="134"/>
    </row>
    <row r="63" spans="1:22" x14ac:dyDescent="0.25">
      <c r="A63" s="45"/>
      <c r="B63" s="15">
        <v>1</v>
      </c>
      <c r="C63" s="15">
        <f>SMALL(DESPESAS!$V$6:$V$105,B63)</f>
        <v>1</v>
      </c>
      <c r="D63" s="15" t="str">
        <f>INDEX(DESPESAS!$B$6:$B$105,MATCH(C63,DESPESAS!$V$6:$V$105,0),1)</f>
        <v>ALUGUEL</v>
      </c>
      <c r="E63" s="80">
        <f>INDEX(DESPESAS!$P$6:$P$105,MATCH(C63,DESPESAS!$V$6:$V$105,0),1)</f>
        <v>1900</v>
      </c>
      <c r="F63" s="81">
        <f>IF(E63=0,0,E63/DESPESAS!$P$106)</f>
        <v>0.86363636363636365</v>
      </c>
      <c r="V63" s="134"/>
    </row>
    <row r="64" spans="1:22" x14ac:dyDescent="0.25">
      <c r="A64" s="45"/>
      <c r="B64" s="15">
        <v>2</v>
      </c>
      <c r="C64" s="15">
        <f>SMALL(DESPESAS!$V$6:$V$105,B64)</f>
        <v>2</v>
      </c>
      <c r="D64" s="15" t="str">
        <f>INDEX(DESPESAS!$B$6:$B$105,MATCH(C64,DESPESAS!$V$6:$V$105,0),1)</f>
        <v>FACULDADE</v>
      </c>
      <c r="E64" s="80">
        <f>INDEX(DESPESAS!$P$6:$P$105,MATCH(C64,DESPESAS!$V$6:$V$105,0),1)</f>
        <v>300</v>
      </c>
      <c r="F64" s="81">
        <f>IF(E64=0,0,E64/DESPESAS!$P$106)</f>
        <v>0.13636363636363635</v>
      </c>
      <c r="V64" s="134"/>
    </row>
    <row r="65" spans="1:22" x14ac:dyDescent="0.25">
      <c r="A65" s="45"/>
      <c r="B65" s="15">
        <v>3</v>
      </c>
      <c r="C65" s="15">
        <f>SMALL(DESPESAS!$V$6:$V$105,B65)</f>
        <v>3.01</v>
      </c>
      <c r="D65" s="15" t="str">
        <f>INDEX(DESPESAS!$B$6:$B$105,MATCH(C65,DESPESAS!$V$6:$V$105,0),1)</f>
        <v>FINANCIAMENTO CARRO</v>
      </c>
      <c r="E65" s="80">
        <f>INDEX(DESPESAS!$P$6:$P$105,MATCH(C65,DESPESAS!$V$6:$V$105,0),1)</f>
        <v>0</v>
      </c>
      <c r="F65" s="81">
        <f>IF(E65=0,0,E65/DESPESAS!$P$106)</f>
        <v>0</v>
      </c>
      <c r="V65" s="134"/>
    </row>
    <row r="66" spans="1:22" x14ac:dyDescent="0.25">
      <c r="A66" s="45"/>
      <c r="B66" s="15">
        <v>4</v>
      </c>
      <c r="C66" s="15">
        <f>SMALL(DESPESAS!$V$6:$V$105,B66)</f>
        <v>3.02</v>
      </c>
      <c r="D66" s="15" t="str">
        <f>INDEX(DESPESAS!$B$6:$B$105,MATCH(C66,DESPESAS!$V$6:$V$105,0),1)</f>
        <v>LUZ</v>
      </c>
      <c r="E66" s="80">
        <f>INDEX(DESPESAS!$P$6:$P$105,MATCH(C66,DESPESAS!$V$6:$V$105,0),1)</f>
        <v>0</v>
      </c>
      <c r="F66" s="81">
        <f>IF(E66=0,0,E66/DESPESAS!$P$106)</f>
        <v>0</v>
      </c>
      <c r="V66" s="134"/>
    </row>
    <row r="67" spans="1:22" x14ac:dyDescent="0.25">
      <c r="A67" s="45"/>
      <c r="B67" s="15">
        <v>5</v>
      </c>
      <c r="C67" s="15">
        <f>SMALL(DESPESAS!$V$6:$V$105,B67)</f>
        <v>3.03</v>
      </c>
      <c r="D67" s="15" t="str">
        <f>INDEX(DESPESAS!$B$6:$B$105,MATCH(C67,DESPESAS!$V$6:$V$105,0),1)</f>
        <v>ÁGUA</v>
      </c>
      <c r="E67" s="80">
        <f>INDEX(DESPESAS!$P$6:$P$105,MATCH(C67,DESPESAS!$V$6:$V$105,0),1)</f>
        <v>0</v>
      </c>
      <c r="F67" s="81">
        <f>IF(E67=0,0,E67/DESPESAS!$P$106)</f>
        <v>0</v>
      </c>
      <c r="V67" s="134"/>
    </row>
    <row r="68" spans="1:22" x14ac:dyDescent="0.25">
      <c r="A68" s="45"/>
      <c r="B68" s="15">
        <v>6</v>
      </c>
      <c r="C68" s="15">
        <f>SMALL(DESPESAS!$V$6:$V$105,B68)</f>
        <v>3.04</v>
      </c>
      <c r="D68" s="15" t="str">
        <f>INDEX(DESPESAS!$B$6:$B$105,MATCH(C68,DESPESAS!$V$6:$V$105,0),1)</f>
        <v>INTERNET</v>
      </c>
      <c r="E68" s="80">
        <f>INDEX(DESPESAS!$P$6:$P$105,MATCH(C68,DESPESAS!$V$6:$V$105,0),1)</f>
        <v>0</v>
      </c>
      <c r="F68" s="81">
        <f>IF(E68=0,0,E68/DESPESAS!$P$106)</f>
        <v>0</v>
      </c>
      <c r="V68" s="134"/>
    </row>
    <row r="69" spans="1:22" x14ac:dyDescent="0.25">
      <c r="A69" s="45"/>
      <c r="B69" s="15">
        <v>7</v>
      </c>
      <c r="C69" s="15">
        <f>SMALL(DESPESAS!$V$6:$V$105,B69)</f>
        <v>3.05</v>
      </c>
      <c r="D69" s="15" t="str">
        <f>INDEX(DESPESAS!$B$6:$B$105,MATCH(C69,DESPESAS!$V$6:$V$105,0),1)</f>
        <v>CELULAR</v>
      </c>
      <c r="E69" s="80">
        <f>INDEX(DESPESAS!$P$6:$P$105,MATCH(C69,DESPESAS!$V$6:$V$105,0),1)</f>
        <v>0</v>
      </c>
      <c r="F69" s="81">
        <f>IF(E69=0,0,E69/DESPESAS!$P$106)</f>
        <v>0</v>
      </c>
      <c r="V69" s="134"/>
    </row>
    <row r="70" spans="1:22" x14ac:dyDescent="0.25">
      <c r="A70" s="45"/>
      <c r="B70" s="15">
        <v>8</v>
      </c>
      <c r="C70" s="15">
        <f>SMALL(DESPESAS!$V$6:$V$105,B70)</f>
        <v>3.06</v>
      </c>
      <c r="D70" s="15" t="str">
        <f>INDEX(DESPESAS!$B$6:$B$105,MATCH(C70,DESPESAS!$V$6:$V$105,0),1)</f>
        <v>GÁS</v>
      </c>
      <c r="E70" s="80">
        <f>INDEX(DESPESAS!$P$6:$P$105,MATCH(C70,DESPESAS!$V$6:$V$105,0),1)</f>
        <v>0</v>
      </c>
      <c r="F70" s="81">
        <f>IF(E70=0,0,E70/DESPESAS!$P$106)</f>
        <v>0</v>
      </c>
      <c r="V70" s="134"/>
    </row>
    <row r="71" spans="1:22" x14ac:dyDescent="0.25">
      <c r="A71" s="45"/>
      <c r="B71" s="15">
        <v>9</v>
      </c>
      <c r="C71" s="15">
        <f>SMALL(DESPESAS!$V$6:$V$105,B71)</f>
        <v>3.07</v>
      </c>
      <c r="D71" s="15" t="str">
        <f>INDEX(DESPESAS!$B$6:$B$105,MATCH(C71,DESPESAS!$V$6:$V$105,0),1)</f>
        <v>CONDOMÍNIO</v>
      </c>
      <c r="E71" s="80">
        <f>INDEX(DESPESAS!$P$6:$P$105,MATCH(C71,DESPESAS!$V$6:$V$105,0),1)</f>
        <v>0</v>
      </c>
      <c r="F71" s="81">
        <f>IF(E71=0,0,E71/DESPESAS!$P$106)</f>
        <v>0</v>
      </c>
      <c r="V71" s="134"/>
    </row>
    <row r="72" spans="1:22" x14ac:dyDescent="0.25">
      <c r="A72" s="45"/>
      <c r="B72" s="15">
        <v>10</v>
      </c>
      <c r="C72" s="15">
        <f>SMALL(DESPESAS!$V$6:$V$105,B72)</f>
        <v>3.08</v>
      </c>
      <c r="D72" s="15" t="str">
        <f>INDEX(DESPESAS!$B$6:$B$105,MATCH(C72,DESPESAS!$V$6:$V$105,0),1)</f>
        <v>MENSALIDADE TV PAGA</v>
      </c>
      <c r="E72" s="80">
        <f>INDEX(DESPESAS!$P$6:$P$105,MATCH(C72,DESPESAS!$V$6:$V$105,0),1)</f>
        <v>0</v>
      </c>
      <c r="F72" s="81">
        <f>IF(E72=0,0,E72/DESPESAS!$P$106)</f>
        <v>0</v>
      </c>
      <c r="V72" s="134"/>
    </row>
    <row r="73" spans="1:22" x14ac:dyDescent="0.25">
      <c r="A73" s="45"/>
      <c r="F73" s="81">
        <f>IF(E73=0,0,E73/DESPESAS!$P$106)</f>
        <v>0</v>
      </c>
      <c r="V73" s="134"/>
    </row>
    <row r="74" spans="1:22" x14ac:dyDescent="0.25">
      <c r="A74" s="45"/>
      <c r="V74" s="134"/>
    </row>
    <row r="75" spans="1:22" x14ac:dyDescent="0.25">
      <c r="A75" s="45"/>
      <c r="B75" s="11" t="s">
        <v>121</v>
      </c>
      <c r="C75">
        <v>2</v>
      </c>
      <c r="V75" s="134"/>
    </row>
    <row r="76" spans="1:22" x14ac:dyDescent="0.25">
      <c r="A76" s="45"/>
      <c r="B76" s="11" t="s">
        <v>120</v>
      </c>
      <c r="D76" s="15" t="s">
        <v>1</v>
      </c>
      <c r="E76" s="15" t="s">
        <v>2</v>
      </c>
      <c r="F76" s="15" t="s">
        <v>3</v>
      </c>
      <c r="G76" s="15" t="s">
        <v>4</v>
      </c>
      <c r="H76" s="15" t="s">
        <v>5</v>
      </c>
      <c r="I76" s="15" t="s">
        <v>6</v>
      </c>
      <c r="J76" s="15" t="s">
        <v>7</v>
      </c>
      <c r="K76" s="15" t="s">
        <v>8</v>
      </c>
      <c r="L76" s="15" t="s">
        <v>9</v>
      </c>
      <c r="M76" s="15" t="s">
        <v>10</v>
      </c>
      <c r="N76" s="15" t="s">
        <v>11</v>
      </c>
      <c r="O76" s="15" t="s">
        <v>12</v>
      </c>
      <c r="P76" s="15" t="s">
        <v>58</v>
      </c>
      <c r="V76" s="134"/>
    </row>
    <row r="77" spans="1:22" x14ac:dyDescent="0.25">
      <c r="A77" s="45"/>
      <c r="B77" s="11" t="str">
        <f>INDEX(listbox_despesas,C75,1)</f>
        <v>TRANSPORTE</v>
      </c>
      <c r="D77" s="14" t="e">
        <f ca="1">IF(SUMIFS(OFFSET(DESPESAS!$D$6:$D$105,0,D5-1),DESPESAS!$C$6:$C$105,SUPORTE!$B$77)=0,NA(),SUMIFS(OFFSET(DESPESAS!$D$6:$D$105,0,D5-1),DESPESAS!$C$6:$C$105,SUPORTE!$B$77))</f>
        <v>#N/A</v>
      </c>
      <c r="E77" s="14" t="e">
        <f ca="1">IF(SUMIFS(OFFSET(DESPESAS!$D$6:$D$105,0,E5-1),DESPESAS!$C$6:$C$105,SUPORTE!$B$77)=0,NA(),SUMIFS(OFFSET(DESPESAS!$D$6:$D$105,0,E5-1),DESPESAS!$C$6:$C$105,SUPORTE!$B$77))</f>
        <v>#N/A</v>
      </c>
      <c r="F77" s="14" t="e">
        <f ca="1">IF(SUMIFS(OFFSET(DESPESAS!$D$6:$D$105,0,F5-1),DESPESAS!$C$6:$C$105,SUPORTE!$B$77)=0,NA(),SUMIFS(OFFSET(DESPESAS!$D$6:$D$105,0,F5-1),DESPESAS!$C$6:$C$105,SUPORTE!$B$77))</f>
        <v>#N/A</v>
      </c>
      <c r="G77" s="14" t="e">
        <f ca="1">IF(SUMIFS(OFFSET(DESPESAS!$D$6:$D$105,0,G5-1),DESPESAS!$C$6:$C$105,SUPORTE!$B$77)=0,NA(),SUMIFS(OFFSET(DESPESAS!$D$6:$D$105,0,G5-1),DESPESAS!$C$6:$C$105,SUPORTE!$B$77))</f>
        <v>#N/A</v>
      </c>
      <c r="H77" s="14" t="e">
        <f ca="1">IF(SUMIFS(OFFSET(DESPESAS!$D$6:$D$105,0,H5-1),DESPESAS!$C$6:$C$105,SUPORTE!$B$77)=0,NA(),SUMIFS(OFFSET(DESPESAS!$D$6:$D$105,0,H5-1),DESPESAS!$C$6:$C$105,SUPORTE!$B$77))</f>
        <v>#N/A</v>
      </c>
      <c r="I77" s="14" t="e">
        <f ca="1">IF(SUMIFS(OFFSET(DESPESAS!$D$6:$D$105,0,I5-1),DESPESAS!$C$6:$C$105,SUPORTE!$B$77)=0,NA(),SUMIFS(OFFSET(DESPESAS!$D$6:$D$105,0,I5-1),DESPESAS!$C$6:$C$105,SUPORTE!$B$77))</f>
        <v>#N/A</v>
      </c>
      <c r="J77" s="14" t="e">
        <f ca="1">IF(SUMIFS(OFFSET(DESPESAS!$D$6:$D$105,0,J5-1),DESPESAS!$C$6:$C$105,SUPORTE!$B$77)=0,NA(),SUMIFS(OFFSET(DESPESAS!$D$6:$D$105,0,J5-1),DESPESAS!$C$6:$C$105,SUPORTE!$B$77))</f>
        <v>#N/A</v>
      </c>
      <c r="K77" s="14" t="e">
        <f ca="1">IF(SUMIFS(OFFSET(DESPESAS!$D$6:$D$105,0,K5-1),DESPESAS!$C$6:$C$105,SUPORTE!$B$77)=0,NA(),SUMIFS(OFFSET(DESPESAS!$D$6:$D$105,0,K5-1),DESPESAS!$C$6:$C$105,SUPORTE!$B$77))</f>
        <v>#N/A</v>
      </c>
      <c r="L77" s="14" t="e">
        <f ca="1">IF(SUMIFS(OFFSET(DESPESAS!$D$6:$D$105,0,L5-1),DESPESAS!$C$6:$C$105,SUPORTE!$B$77)=0,NA(),SUMIFS(OFFSET(DESPESAS!$D$6:$D$105,0,L5-1),DESPESAS!$C$6:$C$105,SUPORTE!$B$77))</f>
        <v>#N/A</v>
      </c>
      <c r="M77" s="14" t="e">
        <f ca="1">IF(SUMIFS(OFFSET(DESPESAS!$D$6:$D$105,0,M5-1),DESPESAS!$C$6:$C$105,SUPORTE!$B$77)=0,NA(),SUMIFS(OFFSET(DESPESAS!$D$6:$D$105,0,M5-1),DESPESAS!$C$6:$C$105,SUPORTE!$B$77))</f>
        <v>#N/A</v>
      </c>
      <c r="N77" s="14" t="e">
        <f ca="1">IF(SUMIFS(OFFSET(DESPESAS!$D$6:$D$105,0,N5-1),DESPESAS!$C$6:$C$105,SUPORTE!$B$77)=0,NA(),SUMIFS(OFFSET(DESPESAS!$D$6:$D$105,0,N5-1),DESPESAS!$C$6:$C$105,SUPORTE!$B$77))</f>
        <v>#N/A</v>
      </c>
      <c r="O77" s="14" t="e">
        <f ca="1">IF(SUMIFS(OFFSET(DESPESAS!$D$6:$D$105,0,O5-1),DESPESAS!$C$6:$C$105,SUPORTE!$B$77)=0,NA(),SUMIFS(OFFSET(DESPESAS!$D$6:$D$105,0,O5-1),DESPESAS!$C$6:$C$105,SUPORTE!$B$77))</f>
        <v>#N/A</v>
      </c>
      <c r="P77" s="14">
        <f ca="1">SUMIF(D77:O77,"&gt;0",D77:O77)</f>
        <v>0</v>
      </c>
      <c r="Q77" s="82">
        <f ca="1">IF(P77=0,0,P77/DESPESAS!P106)</f>
        <v>0</v>
      </c>
      <c r="V77" s="134"/>
    </row>
    <row r="78" spans="1:22" x14ac:dyDescent="0.25">
      <c r="A78" s="45"/>
      <c r="D78" s="83">
        <f ca="1">IFERROR(D77/DESPESAS!D106,0)</f>
        <v>0</v>
      </c>
      <c r="E78" s="83">
        <f ca="1">IFERROR(E77/DESPESAS!E106,0)</f>
        <v>0</v>
      </c>
      <c r="F78" s="83">
        <f ca="1">IFERROR(F77/DESPESAS!F106,0)</f>
        <v>0</v>
      </c>
      <c r="G78" s="83">
        <f ca="1">IFERROR(G77/DESPESAS!G106,0)</f>
        <v>0</v>
      </c>
      <c r="H78" s="83">
        <f ca="1">IFERROR(H77/DESPESAS!H106,0)</f>
        <v>0</v>
      </c>
      <c r="I78" s="83">
        <f ca="1">IFERROR(I77/DESPESAS!I106,0)</f>
        <v>0</v>
      </c>
      <c r="J78" s="83">
        <f ca="1">IFERROR(J77/DESPESAS!J106,0)</f>
        <v>0</v>
      </c>
      <c r="K78" s="83">
        <f ca="1">IFERROR(K77/DESPESAS!K106,0)</f>
        <v>0</v>
      </c>
      <c r="L78" s="83">
        <f ca="1">IFERROR(L77/DESPESAS!L106,0)</f>
        <v>0</v>
      </c>
      <c r="M78" s="83">
        <f ca="1">IFERROR(M77/DESPESAS!M106,0)</f>
        <v>0</v>
      </c>
      <c r="N78" s="83">
        <f ca="1">IFERROR(N77/DESPESAS!N106,0)</f>
        <v>0</v>
      </c>
      <c r="O78" s="83">
        <f ca="1">IFERROR(O77/DESPESAS!O106,0)</f>
        <v>0</v>
      </c>
      <c r="V78" s="134"/>
    </row>
    <row r="79" spans="1:22" x14ac:dyDescent="0.25">
      <c r="A79" s="45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V79" s="134"/>
    </row>
    <row r="80" spans="1:22" x14ac:dyDescent="0.25">
      <c r="A80" s="45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V80" s="134"/>
    </row>
    <row r="81" spans="1:22" x14ac:dyDescent="0.25">
      <c r="A81" s="45"/>
      <c r="B81" s="11" t="s">
        <v>122</v>
      </c>
      <c r="D81" s="15" t="s">
        <v>1</v>
      </c>
      <c r="E81" s="15" t="s">
        <v>2</v>
      </c>
      <c r="F81" s="15" t="s">
        <v>3</v>
      </c>
      <c r="G81" s="15" t="s">
        <v>4</v>
      </c>
      <c r="H81" s="15" t="s">
        <v>5</v>
      </c>
      <c r="I81" s="15" t="s">
        <v>6</v>
      </c>
      <c r="J81" s="15" t="s">
        <v>7</v>
      </c>
      <c r="K81" s="15" t="s">
        <v>8</v>
      </c>
      <c r="L81" s="15" t="s">
        <v>9</v>
      </c>
      <c r="M81" s="15" t="s">
        <v>10</v>
      </c>
      <c r="N81" s="15" t="s">
        <v>11</v>
      </c>
      <c r="O81" s="15" t="s">
        <v>12</v>
      </c>
      <c r="P81" s="15" t="s">
        <v>58</v>
      </c>
      <c r="V81" s="134"/>
    </row>
    <row r="82" spans="1:22" x14ac:dyDescent="0.25">
      <c r="A82" s="45"/>
      <c r="B82" s="11" t="s">
        <v>121</v>
      </c>
      <c r="C82" s="84">
        <v>1</v>
      </c>
      <c r="D82" s="85">
        <f>INDEX(DESPESAS!$D$6:$O$105,SUPORTE!$C$82,D5)</f>
        <v>500</v>
      </c>
      <c r="E82" s="85">
        <f>INDEX(DESPESAS!$D$6:$O$105,SUPORTE!$C$82,E5)</f>
        <v>600</v>
      </c>
      <c r="F82" s="85">
        <f>INDEX(DESPESAS!$D$6:$O$105,SUPORTE!$C$82,F5)</f>
        <v>800</v>
      </c>
      <c r="G82" s="85">
        <f>INDEX(DESPESAS!$D$6:$O$105,SUPORTE!$C$82,G5)</f>
        <v>0</v>
      </c>
      <c r="H82" s="85">
        <f>INDEX(DESPESAS!$D$6:$O$105,SUPORTE!$C$82,H5)</f>
        <v>0</v>
      </c>
      <c r="I82" s="85">
        <f>INDEX(DESPESAS!$D$6:$O$105,SUPORTE!$C$82,I5)</f>
        <v>0</v>
      </c>
      <c r="J82" s="85">
        <f>INDEX(DESPESAS!$D$6:$O$105,SUPORTE!$C$82,J5)</f>
        <v>0</v>
      </c>
      <c r="K82" s="85">
        <f>INDEX(DESPESAS!$D$6:$O$105,SUPORTE!$C$82,K5)</f>
        <v>0</v>
      </c>
      <c r="L82" s="85">
        <f>INDEX(DESPESAS!$D$6:$O$105,SUPORTE!$C$82,L5)</f>
        <v>0</v>
      </c>
      <c r="M82" s="85">
        <f>INDEX(DESPESAS!$D$6:$O$105,SUPORTE!$C$82,M5)</f>
        <v>0</v>
      </c>
      <c r="N82" s="85">
        <f>INDEX(DESPESAS!$D$6:$O$105,SUPORTE!$C$82,N5)</f>
        <v>0</v>
      </c>
      <c r="O82" s="85">
        <f>INDEX(DESPESAS!$D$6:$O$105,SUPORTE!$C$82,O5)</f>
        <v>0</v>
      </c>
      <c r="P82" s="14">
        <f>SUM(D82:O82)</f>
        <v>1900</v>
      </c>
      <c r="V82" s="134"/>
    </row>
    <row r="83" spans="1:22" x14ac:dyDescent="0.25">
      <c r="A83" s="45"/>
      <c r="D83" s="86"/>
      <c r="E83" s="86"/>
      <c r="F83" s="86"/>
      <c r="G83" s="86"/>
      <c r="H83" s="86"/>
      <c r="I83" s="86"/>
      <c r="J83" s="86"/>
      <c r="K83" s="86"/>
      <c r="L83" s="86"/>
      <c r="M83" s="86"/>
      <c r="N83" s="86"/>
      <c r="O83" s="86"/>
      <c r="P83" s="91"/>
      <c r="Q83" s="91"/>
      <c r="V83" s="134"/>
    </row>
    <row r="84" spans="1:22" x14ac:dyDescent="0.25">
      <c r="A84" s="46"/>
      <c r="B84" s="42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135"/>
    </row>
    <row r="85" spans="1:22" x14ac:dyDescent="0.25">
      <c r="A85" s="43"/>
      <c r="B85" s="44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133" t="s">
        <v>123</v>
      </c>
    </row>
    <row r="86" spans="1:22" x14ac:dyDescent="0.25">
      <c r="A86" s="45"/>
      <c r="B86" s="79" t="s">
        <v>13</v>
      </c>
      <c r="C86" s="79" t="s">
        <v>117</v>
      </c>
      <c r="D86" s="79" t="s">
        <v>118</v>
      </c>
      <c r="E86" s="79" t="s">
        <v>119</v>
      </c>
      <c r="V86" s="134"/>
    </row>
    <row r="87" spans="1:22" x14ac:dyDescent="0.25">
      <c r="A87" s="45"/>
      <c r="B87" s="15">
        <v>1</v>
      </c>
      <c r="C87" s="15">
        <f>SMALL(RECEITAS!$V$6:$V$26,B87)</f>
        <v>1.01</v>
      </c>
      <c r="D87" s="15" t="str">
        <f>INDEX(RECEITAS!$B$6:$B$26,MATCH(C87,RECEITAS!$V$6:$V$26,0),1)</f>
        <v>SALÁRIO</v>
      </c>
      <c r="E87" s="80">
        <f>INDEX(RECEITAS!$P$6:$P$26,MATCH(C87,RECEITAS!$V$6:$V$26,0),1)</f>
        <v>0</v>
      </c>
      <c r="F87" s="81">
        <f>IF(E87=0,0,E87/RECEITAS!$P$27)</f>
        <v>0</v>
      </c>
      <c r="V87" s="134"/>
    </row>
    <row r="88" spans="1:22" x14ac:dyDescent="0.25">
      <c r="A88" s="45"/>
      <c r="B88" s="15">
        <v>2</v>
      </c>
      <c r="C88" s="15">
        <f>SMALL(RECEITAS!$V$6:$V$26,B88)</f>
        <v>1.02</v>
      </c>
      <c r="D88" s="15" t="str">
        <f>INDEX(RECEITAS!$B$6:$B$26,MATCH(C88,RECEITAS!$V$6:$V$26,0),1)</f>
        <v>13º SALÁRIO</v>
      </c>
      <c r="E88" s="80">
        <f>INDEX(RECEITAS!$P$6:$P$26,MATCH(C88,RECEITAS!$V$6:$V$26,0),1)</f>
        <v>0</v>
      </c>
      <c r="F88" s="81">
        <f>IF(E88=0,0,E88/RECEITAS!$P$27)</f>
        <v>0</v>
      </c>
      <c r="V88" s="134"/>
    </row>
    <row r="89" spans="1:22" x14ac:dyDescent="0.25">
      <c r="A89" s="45"/>
      <c r="B89" s="15">
        <v>3</v>
      </c>
      <c r="C89" s="15">
        <f>SMALL(RECEITAS!$V$6:$V$26,B89)</f>
        <v>1.03</v>
      </c>
      <c r="D89" s="15" t="str">
        <f>INDEX(RECEITAS!$B$6:$B$26,MATCH(C89,RECEITAS!$V$6:$V$26,0),1)</f>
        <v>ALUGUEL</v>
      </c>
      <c r="E89" s="80">
        <f>INDEX(RECEITAS!$P$6:$P$26,MATCH(C89,RECEITAS!$V$6:$V$26,0),1)</f>
        <v>0</v>
      </c>
      <c r="F89" s="81">
        <f>IF(E89=0,0,E89/RECEITAS!$P$27)</f>
        <v>0</v>
      </c>
      <c r="V89" s="134"/>
    </row>
    <row r="90" spans="1:22" x14ac:dyDescent="0.25">
      <c r="A90" s="45"/>
      <c r="B90" s="15">
        <v>4</v>
      </c>
      <c r="C90" s="15">
        <f>SMALL(RECEITAS!$V$6:$V$26,B90)</f>
        <v>1.04</v>
      </c>
      <c r="D90" s="15" t="str">
        <f>INDEX(RECEITAS!$B$6:$B$26,MATCH(C90,RECEITAS!$V$6:$V$26,0),1)</f>
        <v>VENDA PRODUTOS OLX</v>
      </c>
      <c r="E90" s="80">
        <f>INDEX(RECEITAS!$P$6:$P$26,MATCH(C90,RECEITAS!$V$6:$V$26,0),1)</f>
        <v>0</v>
      </c>
      <c r="F90" s="81">
        <f>IF(E90=0,0,E90/RECEITAS!$P$27)</f>
        <v>0</v>
      </c>
      <c r="V90" s="134"/>
    </row>
    <row r="91" spans="1:22" x14ac:dyDescent="0.25">
      <c r="A91" s="45"/>
      <c r="B91" s="15">
        <v>5</v>
      </c>
      <c r="C91" s="15">
        <f>SMALL(RECEITAS!$V$6:$V$26,B91)</f>
        <v>1.05</v>
      </c>
      <c r="D91" s="15" t="str">
        <f>INDEX(RECEITAS!$B$6:$B$26,MATCH(C91,RECEITAS!$V$6:$V$26,0),1)</f>
        <v>SERVIÇO PRODUTO AGENCIA</v>
      </c>
      <c r="E91" s="80">
        <f>INDEX(RECEITAS!$P$6:$P$26,MATCH(C91,RECEITAS!$V$6:$V$26,0),1)</f>
        <v>0</v>
      </c>
      <c r="F91" s="81">
        <f>IF(E91=0,0,E91/RECEITAS!$P$27)</f>
        <v>0</v>
      </c>
      <c r="V91" s="134"/>
    </row>
    <row r="92" spans="1:22" x14ac:dyDescent="0.25">
      <c r="A92" s="45"/>
      <c r="B92" s="15">
        <v>6</v>
      </c>
      <c r="C92" s="15">
        <f>SMALL(RECEITAS!$V$6:$V$26,B92)</f>
        <v>1.06</v>
      </c>
      <c r="D92" s="15" t="str">
        <f>INDEX(RECEITAS!$B$6:$B$26,MATCH(C92,RECEITAS!$V$6:$V$26,0),1)</f>
        <v>VENDA DE EQUIPAMENTOS</v>
      </c>
      <c r="E92" s="80">
        <f>INDEX(RECEITAS!$P$6:$P$26,MATCH(C92,RECEITAS!$V$6:$V$26,0),1)</f>
        <v>0</v>
      </c>
      <c r="F92" s="81">
        <f>IF(E92=0,0,E92/RECEITAS!$P$27)</f>
        <v>0</v>
      </c>
      <c r="V92" s="134"/>
    </row>
    <row r="93" spans="1:22" x14ac:dyDescent="0.25">
      <c r="A93" s="45"/>
      <c r="B93" s="15">
        <v>7</v>
      </c>
      <c r="C93" s="15">
        <f>SMALL(RECEITAS!$V$6:$V$26,B93)</f>
        <v>1.07</v>
      </c>
      <c r="D93" s="15" t="str">
        <f>INDEX(RECEITAS!$B$6:$B$26,MATCH(C93,RECEITAS!$V$6:$V$26,0),1)</f>
        <v>TESOURO DIREITO</v>
      </c>
      <c r="E93" s="80">
        <f>INDEX(RECEITAS!$P$6:$P$26,MATCH(C93,RECEITAS!$V$6:$V$26,0),1)</f>
        <v>0</v>
      </c>
      <c r="F93" s="81">
        <f>IF(E93=0,0,E93/RECEITAS!$P$27)</f>
        <v>0</v>
      </c>
      <c r="V93" s="134"/>
    </row>
    <row r="94" spans="1:22" x14ac:dyDescent="0.25">
      <c r="A94" s="45"/>
      <c r="B94" s="15">
        <v>8</v>
      </c>
      <c r="C94" s="15">
        <f>SMALL(RECEITAS!$V$6:$V$26,B94)</f>
        <v>1.08</v>
      </c>
      <c r="D94" s="15" t="str">
        <f>INDEX(RECEITAS!$B$6:$B$26,MATCH(C94,RECEITAS!$V$6:$V$26,0),1)</f>
        <v>PROMOÇÕES</v>
      </c>
      <c r="E94" s="80">
        <f>INDEX(RECEITAS!$P$6:$P$26,MATCH(C94,RECEITAS!$V$6:$V$26,0),1)</f>
        <v>0</v>
      </c>
      <c r="F94" s="81">
        <f>IF(E94=0,0,E94/RECEITAS!$P$27)</f>
        <v>0</v>
      </c>
      <c r="V94" s="134"/>
    </row>
    <row r="95" spans="1:22" x14ac:dyDescent="0.25">
      <c r="A95" s="45"/>
      <c r="B95" s="15">
        <v>9</v>
      </c>
      <c r="C95" s="15">
        <f>SMALL(RECEITAS!$V$6:$V$26,B95)</f>
        <v>1.0900000000000001</v>
      </c>
      <c r="D95" s="15">
        <f>INDEX(RECEITAS!$B$6:$B$26,MATCH(C95,RECEITAS!$V$6:$V$26,0),1)</f>
        <v>0</v>
      </c>
      <c r="E95" s="80">
        <f>INDEX(RECEITAS!$P$6:$P$26,MATCH(C95,RECEITAS!$V$6:$V$26,0),1)</f>
        <v>0</v>
      </c>
      <c r="F95" s="81">
        <f>IF(E95=0,0,E95/RECEITAS!$P$27)</f>
        <v>0</v>
      </c>
      <c r="V95" s="134"/>
    </row>
    <row r="96" spans="1:22" x14ac:dyDescent="0.25">
      <c r="A96" s="45"/>
      <c r="B96" s="15">
        <v>10</v>
      </c>
      <c r="C96" s="15">
        <f>SMALL(RECEITAS!$V$6:$V$26,B96)</f>
        <v>1.1000000000000001</v>
      </c>
      <c r="D96" s="15">
        <f>INDEX(RECEITAS!$B$6:$B$26,MATCH(C96,RECEITAS!$V$6:$V$26,0),1)</f>
        <v>0</v>
      </c>
      <c r="E96" s="80">
        <f>INDEX(RECEITAS!$P$6:$P$26,MATCH(C96,RECEITAS!$V$6:$V$26,0),1)</f>
        <v>0</v>
      </c>
      <c r="F96" s="81">
        <f>IF(E96=0,0,E96/RECEITAS!$P$27)</f>
        <v>0</v>
      </c>
      <c r="V96" s="134"/>
    </row>
    <row r="97" spans="1:22" x14ac:dyDescent="0.25">
      <c r="A97" s="45"/>
      <c r="F97" s="81">
        <f>IF(E97=0,0,E97/RECEITAS!$P$27)</f>
        <v>0</v>
      </c>
      <c r="V97" s="134"/>
    </row>
    <row r="98" spans="1:22" x14ac:dyDescent="0.25">
      <c r="A98" s="45"/>
      <c r="V98" s="134"/>
    </row>
    <row r="99" spans="1:22" x14ac:dyDescent="0.25">
      <c r="A99" s="45"/>
      <c r="B99" s="11" t="s">
        <v>121</v>
      </c>
      <c r="C99">
        <v>1</v>
      </c>
      <c r="V99" s="134"/>
    </row>
    <row r="100" spans="1:22" x14ac:dyDescent="0.25">
      <c r="A100" s="45"/>
      <c r="B100" s="11" t="s">
        <v>120</v>
      </c>
      <c r="D100" s="15" t="s">
        <v>1</v>
      </c>
      <c r="E100" s="15" t="s">
        <v>2</v>
      </c>
      <c r="F100" s="15" t="s">
        <v>3</v>
      </c>
      <c r="G100" s="15" t="s">
        <v>4</v>
      </c>
      <c r="H100" s="15" t="s">
        <v>5</v>
      </c>
      <c r="I100" s="15" t="s">
        <v>6</v>
      </c>
      <c r="J100" s="15" t="s">
        <v>7</v>
      </c>
      <c r="K100" s="15" t="s">
        <v>8</v>
      </c>
      <c r="L100" s="15" t="s">
        <v>9</v>
      </c>
      <c r="M100" s="15" t="s">
        <v>10</v>
      </c>
      <c r="N100" s="15" t="s">
        <v>11</v>
      </c>
      <c r="O100" s="15" t="s">
        <v>12</v>
      </c>
      <c r="P100" s="15" t="s">
        <v>58</v>
      </c>
      <c r="V100" s="134"/>
    </row>
    <row r="101" spans="1:22" x14ac:dyDescent="0.25">
      <c r="A101" s="45"/>
      <c r="B101" s="11" t="str">
        <f>INDEX(listbox_receitas,C99,1)</f>
        <v>SALÁRIO</v>
      </c>
      <c r="D101" s="14" t="e">
        <f ca="1">IF(SUMIFS(OFFSET(RECEITAS!$D$6:$D$26,0,D5-1),RECEITAS!$C$6:$C$26,SUPORTE!$B$101)=0,NA(),SUMIFS(OFFSET(RECEITAS!$D$6:$D$26,0,D5-1),RECEITAS!$C$6:$C$26,SUPORTE!$B$101))</f>
        <v>#N/A</v>
      </c>
      <c r="E101" s="14" t="e">
        <f ca="1">IF(SUMIFS(OFFSET(RECEITAS!$D$6:$D$26,0,E5-1),RECEITAS!$C$6:$C$26,SUPORTE!$B$101)=0,NA(),SUMIFS(OFFSET(RECEITAS!$D$6:$D$26,0,E5-1),RECEITAS!$C$6:$C$26,SUPORTE!$B$101))</f>
        <v>#N/A</v>
      </c>
      <c r="F101" s="14" t="e">
        <f ca="1">IF(SUMIFS(OFFSET(RECEITAS!$D$6:$D$26,0,F5-1),RECEITAS!$C$6:$C$26,SUPORTE!$B$101)=0,NA(),SUMIFS(OFFSET(RECEITAS!$D$6:$D$26,0,F5-1),RECEITAS!$C$6:$C$26,SUPORTE!$B$101))</f>
        <v>#N/A</v>
      </c>
      <c r="G101" s="14" t="e">
        <f ca="1">IF(SUMIFS(OFFSET(RECEITAS!$D$6:$D$26,0,G5-1),RECEITAS!$C$6:$C$26,SUPORTE!$B$101)=0,NA(),SUMIFS(OFFSET(RECEITAS!$D$6:$D$26,0,G5-1),RECEITAS!$C$6:$C$26,SUPORTE!$B$101))</f>
        <v>#N/A</v>
      </c>
      <c r="H101" s="14" t="e">
        <f ca="1">IF(SUMIFS(OFFSET(RECEITAS!$D$6:$D$26,0,H5-1),RECEITAS!$C$6:$C$26,SUPORTE!$B$101)=0,NA(),SUMIFS(OFFSET(RECEITAS!$D$6:$D$26,0,H5-1),RECEITAS!$C$6:$C$26,SUPORTE!$B$101))</f>
        <v>#N/A</v>
      </c>
      <c r="I101" s="14" t="e">
        <f ca="1">IF(SUMIFS(OFFSET(RECEITAS!$D$6:$D$26,0,I5-1),RECEITAS!$C$6:$C$26,SUPORTE!$B$101)=0,NA(),SUMIFS(OFFSET(RECEITAS!$D$6:$D$26,0,I5-1),RECEITAS!$C$6:$C$26,SUPORTE!$B$101))</f>
        <v>#N/A</v>
      </c>
      <c r="J101" s="14" t="e">
        <f ca="1">IF(SUMIFS(OFFSET(RECEITAS!$D$6:$D$26,0,J5-1),RECEITAS!$C$6:$C$26,SUPORTE!$B$101)=0,NA(),SUMIFS(OFFSET(RECEITAS!$D$6:$D$26,0,J5-1),RECEITAS!$C$6:$C$26,SUPORTE!$B$101))</f>
        <v>#N/A</v>
      </c>
      <c r="K101" s="14" t="e">
        <f ca="1">IF(SUMIFS(OFFSET(RECEITAS!$D$6:$D$26,0,K5-1),RECEITAS!$C$6:$C$26,SUPORTE!$B$101)=0,NA(),SUMIFS(OFFSET(RECEITAS!$D$6:$D$26,0,K5-1),RECEITAS!$C$6:$C$26,SUPORTE!$B$101))</f>
        <v>#N/A</v>
      </c>
      <c r="L101" s="14" t="e">
        <f ca="1">IF(SUMIFS(OFFSET(RECEITAS!$D$6:$D$26,0,L5-1),RECEITAS!$C$6:$C$26,SUPORTE!$B$101)=0,NA(),SUMIFS(OFFSET(RECEITAS!$D$6:$D$26,0,L5-1),RECEITAS!$C$6:$C$26,SUPORTE!$B$101))</f>
        <v>#N/A</v>
      </c>
      <c r="M101" s="14" t="e">
        <f ca="1">IF(SUMIFS(OFFSET(RECEITAS!$D$6:$D$26,0,M5-1),RECEITAS!$C$6:$C$26,SUPORTE!$B$101)=0,NA(),SUMIFS(OFFSET(RECEITAS!$D$6:$D$26,0,M5-1),RECEITAS!$C$6:$C$26,SUPORTE!$B$101))</f>
        <v>#N/A</v>
      </c>
      <c r="N101" s="14" t="e">
        <f ca="1">IF(SUMIFS(OFFSET(RECEITAS!$D$6:$D$26,0,N5-1),RECEITAS!$C$6:$C$26,SUPORTE!$B$101)=0,NA(),SUMIFS(OFFSET(RECEITAS!$D$6:$D$26,0,N5-1),RECEITAS!$C$6:$C$26,SUPORTE!$B$101))</f>
        <v>#N/A</v>
      </c>
      <c r="O101" s="14" t="e">
        <f ca="1">IF(SUMIFS(OFFSET(RECEITAS!$D$6:$D$26,0,O5-1),RECEITAS!$C$6:$C$26,SUPORTE!$B$101)=0,NA(),SUMIFS(OFFSET(RECEITAS!$D$6:$D$26,0,O5-1),RECEITAS!$C$6:$C$26,SUPORTE!$B$101))</f>
        <v>#N/A</v>
      </c>
      <c r="P101" s="14">
        <f ca="1">SUMIF(D101:O101,"&gt;0",D101:O101)</f>
        <v>0</v>
      </c>
      <c r="Q101" s="82">
        <f ca="1">IF(P101=0,0,P101/RECEITAS!P27)</f>
        <v>0</v>
      </c>
      <c r="V101" s="134"/>
    </row>
    <row r="102" spans="1:22" x14ac:dyDescent="0.25">
      <c r="A102" s="45"/>
      <c r="D102" s="83"/>
      <c r="E102" s="83"/>
      <c r="F102" s="83"/>
      <c r="G102" s="83"/>
      <c r="H102" s="83"/>
      <c r="I102" s="83"/>
      <c r="J102" s="83"/>
      <c r="K102" s="83"/>
      <c r="L102" s="83"/>
      <c r="M102" s="83"/>
      <c r="N102" s="83"/>
      <c r="O102" s="83"/>
      <c r="V102" s="134"/>
    </row>
    <row r="103" spans="1:22" x14ac:dyDescent="0.25">
      <c r="A103" s="45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V103" s="134"/>
    </row>
    <row r="104" spans="1:22" x14ac:dyDescent="0.25">
      <c r="A104" s="45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V104" s="134"/>
    </row>
    <row r="105" spans="1:22" x14ac:dyDescent="0.25">
      <c r="A105" s="45"/>
      <c r="B105" s="11" t="s">
        <v>122</v>
      </c>
      <c r="D105" s="15" t="s">
        <v>1</v>
      </c>
      <c r="E105" s="15" t="s">
        <v>2</v>
      </c>
      <c r="F105" s="15" t="s">
        <v>3</v>
      </c>
      <c r="G105" s="15" t="s">
        <v>4</v>
      </c>
      <c r="H105" s="15" t="s">
        <v>5</v>
      </c>
      <c r="I105" s="15" t="s">
        <v>6</v>
      </c>
      <c r="J105" s="15" t="s">
        <v>7</v>
      </c>
      <c r="K105" s="15" t="s">
        <v>8</v>
      </c>
      <c r="L105" s="15" t="s">
        <v>9</v>
      </c>
      <c r="M105" s="15" t="s">
        <v>10</v>
      </c>
      <c r="N105" s="15" t="s">
        <v>11</v>
      </c>
      <c r="O105" s="15" t="s">
        <v>12</v>
      </c>
      <c r="P105" s="15" t="s">
        <v>58</v>
      </c>
      <c r="V105" s="134"/>
    </row>
    <row r="106" spans="1:22" x14ac:dyDescent="0.25">
      <c r="A106" s="45"/>
      <c r="B106" s="11" t="s">
        <v>121</v>
      </c>
      <c r="C106" s="84">
        <v>3</v>
      </c>
      <c r="D106" s="85">
        <f>INDEX(RECEITAS!$D$6:$O$26,SUPORTE!$C$106,D5)</f>
        <v>0</v>
      </c>
      <c r="E106" s="85">
        <f>INDEX(RECEITAS!$D$6:$O$26,SUPORTE!$C$106,E5)</f>
        <v>0</v>
      </c>
      <c r="F106" s="85">
        <f>INDEX(RECEITAS!$D$6:$O$26,SUPORTE!$C$106,F5)</f>
        <v>0</v>
      </c>
      <c r="G106" s="85">
        <f>INDEX(RECEITAS!$D$6:$O$26,SUPORTE!$C$106,G5)</f>
        <v>0</v>
      </c>
      <c r="H106" s="85">
        <f>INDEX(RECEITAS!$D$6:$O$26,SUPORTE!$C$106,H5)</f>
        <v>0</v>
      </c>
      <c r="I106" s="85">
        <f>INDEX(RECEITAS!$D$6:$O$26,SUPORTE!$C$106,I5)</f>
        <v>0</v>
      </c>
      <c r="J106" s="85">
        <f>INDEX(RECEITAS!$D$6:$O$26,SUPORTE!$C$106,J5)</f>
        <v>0</v>
      </c>
      <c r="K106" s="85">
        <f>INDEX(RECEITAS!$D$6:$O$26,SUPORTE!$C$106,K5)</f>
        <v>0</v>
      </c>
      <c r="L106" s="85">
        <f>INDEX(RECEITAS!$D$6:$O$26,SUPORTE!$C$106,L5)</f>
        <v>0</v>
      </c>
      <c r="M106" s="85">
        <f>INDEX(RECEITAS!$D$6:$O$26,SUPORTE!$C$106,M5)</f>
        <v>0</v>
      </c>
      <c r="N106" s="85">
        <f>INDEX(RECEITAS!$D$6:$O$26,SUPORTE!$C$106,N5)</f>
        <v>0</v>
      </c>
      <c r="O106" s="85">
        <f>INDEX(RECEITAS!$D$6:$O$26,SUPORTE!$C$106,O5)</f>
        <v>0</v>
      </c>
      <c r="P106" s="14">
        <f>SUM(D106:O106)</f>
        <v>0</v>
      </c>
      <c r="V106" s="134"/>
    </row>
    <row r="107" spans="1:22" x14ac:dyDescent="0.25">
      <c r="A107" s="45"/>
      <c r="D107" s="86" t="str">
        <f>IF(D106&lt;&gt;0,D106,"")</f>
        <v/>
      </c>
      <c r="E107" s="86" t="str">
        <f t="shared" ref="E107:O107" si="6">IF(E106&lt;&gt;0,E106,"")</f>
        <v/>
      </c>
      <c r="F107" s="86" t="str">
        <f t="shared" si="6"/>
        <v/>
      </c>
      <c r="G107" s="86" t="str">
        <f t="shared" si="6"/>
        <v/>
      </c>
      <c r="H107" s="86" t="str">
        <f t="shared" si="6"/>
        <v/>
      </c>
      <c r="I107" s="86" t="str">
        <f t="shared" si="6"/>
        <v/>
      </c>
      <c r="J107" s="86" t="str">
        <f t="shared" si="6"/>
        <v/>
      </c>
      <c r="K107" s="86" t="str">
        <f t="shared" si="6"/>
        <v/>
      </c>
      <c r="L107" s="86" t="str">
        <f t="shared" si="6"/>
        <v/>
      </c>
      <c r="M107" s="86" t="str">
        <f t="shared" si="6"/>
        <v/>
      </c>
      <c r="N107" s="86" t="str">
        <f t="shared" si="6"/>
        <v/>
      </c>
      <c r="O107" s="86" t="str">
        <f t="shared" si="6"/>
        <v/>
      </c>
      <c r="V107" s="134"/>
    </row>
    <row r="108" spans="1:22" x14ac:dyDescent="0.25">
      <c r="A108" s="46"/>
      <c r="B108" s="42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135"/>
    </row>
  </sheetData>
  <mergeCells count="6">
    <mergeCell ref="V61:V84"/>
    <mergeCell ref="V85:V108"/>
    <mergeCell ref="V44:V60"/>
    <mergeCell ref="V15:V25"/>
    <mergeCell ref="E28:F28"/>
    <mergeCell ref="V26:V43"/>
  </mergeCells>
  <phoneticPr fontId="5" type="noConversion"/>
  <conditionalFormatting sqref="N19:O19">
    <cfRule type="expression" dxfId="2" priority="3">
      <formula>$K$19&lt;0</formula>
    </cfRule>
  </conditionalFormatting>
  <conditionalFormatting sqref="N20:O23">
    <cfRule type="expression" dxfId="1" priority="2">
      <formula>$K$20&lt;0</formula>
    </cfRule>
  </conditionalFormatting>
  <conditionalFormatting sqref="S17">
    <cfRule type="expression" dxfId="0" priority="1">
      <formula>$S$16=1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6C5B14-DF1D-4DFC-A043-5CE47F8579FE}">
  <sheetPr codeName="Planilha5">
    <tabColor theme="0"/>
  </sheetPr>
  <dimension ref="C2:E48"/>
  <sheetViews>
    <sheetView showGridLines="0" showRowColHeaders="0" topLeftCell="B1" zoomScaleNormal="100" workbookViewId="0">
      <pane ySplit="4" topLeftCell="A5" activePane="bottomLeft" state="frozen"/>
      <selection activeCell="B1" sqref="B1"/>
      <selection pane="bottomLeft" activeCell="C1" sqref="C1"/>
    </sheetView>
  </sheetViews>
  <sheetFormatPr defaultRowHeight="15" x14ac:dyDescent="0.25"/>
  <cols>
    <col min="1" max="1" width="0" style="1" hidden="1" customWidth="1"/>
    <col min="2" max="2" width="9.140625" style="1"/>
    <col min="3" max="3" width="162.28515625" style="1" customWidth="1"/>
    <col min="4" max="16384" width="9.140625" style="1"/>
  </cols>
  <sheetData>
    <row r="2" spans="3:5" ht="15" customHeight="1" x14ac:dyDescent="0.25"/>
    <row r="4" spans="3:5" x14ac:dyDescent="0.25">
      <c r="E4" s="8"/>
    </row>
    <row r="6" spans="3:5" s="88" customFormat="1" ht="16.5" customHeight="1" x14ac:dyDescent="0.25">
      <c r="C6" s="143" t="s">
        <v>131</v>
      </c>
      <c r="D6" s="87"/>
    </row>
    <row r="7" spans="3:5" ht="6.75" customHeight="1" x14ac:dyDescent="0.25">
      <c r="C7" s="143"/>
      <c r="D7" s="8"/>
    </row>
    <row r="8" spans="3:5" ht="16.5" customHeight="1" x14ac:dyDescent="0.25">
      <c r="C8" s="143"/>
    </row>
    <row r="9" spans="3:5" ht="15.75" x14ac:dyDescent="0.25">
      <c r="C9" s="89"/>
    </row>
    <row r="10" spans="3:5" ht="15.75" x14ac:dyDescent="0.25">
      <c r="C10" s="89"/>
    </row>
    <row r="11" spans="3:5" ht="15.75" x14ac:dyDescent="0.25">
      <c r="C11" s="89"/>
    </row>
    <row r="12" spans="3:5" ht="15.75" x14ac:dyDescent="0.25">
      <c r="C12" s="89"/>
    </row>
    <row r="13" spans="3:5" x14ac:dyDescent="0.25">
      <c r="C13" s="143" t="s">
        <v>129</v>
      </c>
    </row>
    <row r="14" spans="3:5" x14ac:dyDescent="0.25">
      <c r="C14" s="143"/>
    </row>
    <row r="15" spans="3:5" x14ac:dyDescent="0.25">
      <c r="C15" s="143"/>
    </row>
    <row r="29" spans="3:3" x14ac:dyDescent="0.25">
      <c r="C29" s="143" t="s">
        <v>130</v>
      </c>
    </row>
    <row r="30" spans="3:3" x14ac:dyDescent="0.25">
      <c r="C30" s="143"/>
    </row>
    <row r="31" spans="3:3" x14ac:dyDescent="0.25">
      <c r="C31" s="143"/>
    </row>
    <row r="46" spans="3:3" x14ac:dyDescent="0.25">
      <c r="C46" s="143" t="s">
        <v>132</v>
      </c>
    </row>
    <row r="47" spans="3:3" x14ac:dyDescent="0.25">
      <c r="C47" s="143"/>
    </row>
    <row r="48" spans="3:3" x14ac:dyDescent="0.25">
      <c r="C48" s="143"/>
    </row>
  </sheetData>
  <sheetProtection algorithmName="SHA-512" hashValue="xst//C3rQv3KacvNnLmjjG8JYvLa67fOZlWVW+tIyCWth4tJQJYgBa5lAoHiO45C+vyelLxOO3wrVyPeZ+fZng==" saltValue="dRSik7fdpTaJT44MyqXtpQ==" spinCount="100000" sheet="1" objects="1" scenarios="1"/>
  <mergeCells count="4">
    <mergeCell ref="C6:C8"/>
    <mergeCell ref="C13:C15"/>
    <mergeCell ref="C29:C31"/>
    <mergeCell ref="C46:C48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4">
    <tabColor theme="0"/>
  </sheetPr>
  <dimension ref="D1:T35"/>
  <sheetViews>
    <sheetView showGridLines="0" showRowColHeaders="0" topLeftCell="B1" zoomScaleNormal="100" workbookViewId="0">
      <pane ySplit="3" topLeftCell="A4" activePane="bottomLeft" state="frozen"/>
      <selection activeCell="B1" sqref="B1"/>
      <selection pane="bottomLeft" activeCell="Q35" sqref="Q35"/>
    </sheetView>
  </sheetViews>
  <sheetFormatPr defaultRowHeight="15" x14ac:dyDescent="0.25"/>
  <cols>
    <col min="1" max="1" width="0" style="1" hidden="1" customWidth="1"/>
    <col min="2" max="2" width="9.140625" style="1"/>
    <col min="3" max="3" width="12.140625" style="1" customWidth="1"/>
    <col min="4" max="16384" width="9.140625" style="1"/>
  </cols>
  <sheetData>
    <row r="1" spans="4:5" s="47" customFormat="1" x14ac:dyDescent="0.25"/>
    <row r="2" spans="4:5" s="47" customFormat="1" ht="15.75" customHeight="1" x14ac:dyDescent="0.25"/>
    <row r="3" spans="4:5" s="47" customFormat="1" ht="11.25" customHeight="1" x14ac:dyDescent="0.25"/>
    <row r="5" spans="4:5" x14ac:dyDescent="0.25">
      <c r="E5" s="8"/>
    </row>
    <row r="7" spans="4:5" x14ac:dyDescent="0.25">
      <c r="D7" s="8"/>
    </row>
    <row r="8" spans="4:5" x14ac:dyDescent="0.25">
      <c r="D8" s="8"/>
    </row>
    <row r="30" spans="20:20" x14ac:dyDescent="0.25">
      <c r="T30" s="40"/>
    </row>
    <row r="35" spans="8:8" x14ac:dyDescent="0.25">
      <c r="H35" s="9"/>
    </row>
  </sheetData>
  <sheetProtection algorithmName="SHA-512" hashValue="LupYxoHo1hyq5PB8mStboeFypMKkbExKAIsHFBKBVKneCJqIigut29paNksF/mxRAQHGs+DgADM7UJc7KQUxbg==" saltValue="DBCxd50doGHAhyWWVPJ2Nw==" spinCount="100000" sheet="1" objects="1" scenarios="1"/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Drop Down 1">
              <controlPr defaultSize="0" autoLine="0" autoPict="0">
                <anchor moveWithCells="1">
                  <from>
                    <xdr:col>9</xdr:col>
                    <xdr:colOff>180975</xdr:colOff>
                    <xdr:row>19</xdr:row>
                    <xdr:rowOff>95250</xdr:rowOff>
                  </from>
                  <to>
                    <xdr:col>12</xdr:col>
                    <xdr:colOff>219075</xdr:colOff>
                    <xdr:row>21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9">
    <tabColor rgb="FFFF7575"/>
  </sheetPr>
  <dimension ref="B1:V106"/>
  <sheetViews>
    <sheetView showRowColHeaders="0" topLeftCell="B1" zoomScaleNormal="100" workbookViewId="0">
      <pane ySplit="3" topLeftCell="A4" activePane="bottomLeft" state="frozen"/>
      <selection activeCell="B1" sqref="B1"/>
      <selection pane="bottomLeft" activeCell="R22" sqref="R22"/>
    </sheetView>
  </sheetViews>
  <sheetFormatPr defaultRowHeight="15" x14ac:dyDescent="0.25"/>
  <cols>
    <col min="1" max="1" width="0" style="1" hidden="1" customWidth="1"/>
    <col min="2" max="2" width="27.5703125" style="1" customWidth="1"/>
    <col min="3" max="3" width="16" style="1" bestFit="1" customWidth="1"/>
    <col min="4" max="15" width="11.85546875" style="1" customWidth="1"/>
    <col min="16" max="16" width="14.42578125" style="107" customWidth="1"/>
    <col min="17" max="19" width="9.140625" style="1"/>
    <col min="20" max="22" width="9.140625" style="101"/>
    <col min="23" max="16384" width="9.140625" style="1"/>
  </cols>
  <sheetData>
    <row r="1" spans="2:22" s="47" customFormat="1" x14ac:dyDescent="0.25">
      <c r="P1" s="94"/>
      <c r="T1" s="95"/>
      <c r="U1" s="95"/>
      <c r="V1" s="95"/>
    </row>
    <row r="2" spans="2:22" s="47" customFormat="1" ht="15.75" customHeight="1" x14ac:dyDescent="0.25">
      <c r="P2" s="94"/>
      <c r="T2" s="95"/>
      <c r="U2" s="95"/>
      <c r="V2" s="95"/>
    </row>
    <row r="3" spans="2:22" s="47" customFormat="1" ht="11.25" customHeight="1" x14ac:dyDescent="0.25">
      <c r="P3" s="94"/>
      <c r="T3" s="95"/>
      <c r="U3" s="95"/>
      <c r="V3" s="95"/>
    </row>
    <row r="4" spans="2:22" ht="18" customHeight="1" x14ac:dyDescent="0.25"/>
    <row r="5" spans="2:22" ht="26.25" x14ac:dyDescent="0.25">
      <c r="B5" s="96" t="s">
        <v>0</v>
      </c>
      <c r="C5" s="97" t="s">
        <v>27</v>
      </c>
      <c r="D5" s="98" t="s">
        <v>1</v>
      </c>
      <c r="E5" s="98" t="s">
        <v>2</v>
      </c>
      <c r="F5" s="98" t="s">
        <v>3</v>
      </c>
      <c r="G5" s="98" t="s">
        <v>4</v>
      </c>
      <c r="H5" s="98" t="s">
        <v>5</v>
      </c>
      <c r="I5" s="98" t="s">
        <v>6</v>
      </c>
      <c r="J5" s="98" t="s">
        <v>7</v>
      </c>
      <c r="K5" s="98" t="s">
        <v>8</v>
      </c>
      <c r="L5" s="98" t="s">
        <v>9</v>
      </c>
      <c r="M5" s="98" t="s">
        <v>10</v>
      </c>
      <c r="N5" s="98" t="s">
        <v>11</v>
      </c>
      <c r="O5" s="99" t="s">
        <v>12</v>
      </c>
      <c r="P5" s="100" t="s">
        <v>58</v>
      </c>
      <c r="T5" s="101" t="s">
        <v>109</v>
      </c>
      <c r="U5" s="101" t="s">
        <v>114</v>
      </c>
      <c r="V5" s="101" t="s">
        <v>115</v>
      </c>
    </row>
    <row r="6" spans="2:22" x14ac:dyDescent="0.25">
      <c r="B6" s="2" t="s">
        <v>16</v>
      </c>
      <c r="C6" s="5" t="s">
        <v>28</v>
      </c>
      <c r="D6" s="6">
        <v>500</v>
      </c>
      <c r="E6" s="6">
        <v>600</v>
      </c>
      <c r="F6" s="6">
        <v>800</v>
      </c>
      <c r="G6" s="6"/>
      <c r="H6" s="131"/>
      <c r="I6" s="131"/>
      <c r="J6" s="131"/>
      <c r="K6" s="131"/>
      <c r="L6" s="131"/>
      <c r="M6" s="131"/>
      <c r="N6" s="131"/>
      <c r="O6" s="131"/>
      <c r="P6" s="102">
        <f>SUM(D6:O6)</f>
        <v>1900</v>
      </c>
      <c r="T6" s="101">
        <f>COUNTIF($P$6:$P$105,P6)</f>
        <v>1</v>
      </c>
      <c r="U6" s="101">
        <f>IF(T6&gt;1,COUNTIF($P$6:P6,P6),0)</f>
        <v>0</v>
      </c>
      <c r="V6" s="101">
        <f>IF(T6=1,RANK(P6,$P$6:$P$105),RANK(P6,$P$6:$P$105)+U6/100)</f>
        <v>1</v>
      </c>
    </row>
    <row r="7" spans="2:22" x14ac:dyDescent="0.25">
      <c r="B7" s="3" t="s">
        <v>19</v>
      </c>
      <c r="C7" s="4" t="s">
        <v>40</v>
      </c>
      <c r="D7" s="7"/>
      <c r="E7" s="7"/>
      <c r="F7" s="7">
        <v>300</v>
      </c>
      <c r="G7" s="7"/>
      <c r="H7" s="119"/>
      <c r="I7" s="119"/>
      <c r="J7" s="119"/>
      <c r="K7" s="119"/>
      <c r="L7" s="119"/>
      <c r="M7" s="119"/>
      <c r="N7" s="119"/>
      <c r="O7" s="119"/>
      <c r="P7" s="102">
        <f t="shared" ref="P7:P70" si="0">SUM(D7:O7)</f>
        <v>300</v>
      </c>
      <c r="T7" s="101">
        <f t="shared" ref="T7:T70" si="1">COUNTIF($P$6:$P$105,P7)</f>
        <v>1</v>
      </c>
      <c r="U7" s="101">
        <f>IF(T7&gt;1,COUNTIF($P$6:P7,P7),0)</f>
        <v>0</v>
      </c>
      <c r="V7" s="101">
        <f t="shared" ref="V7:V70" si="2">IF(T7=1,RANK(P7,$P$6:$P$105),RANK(P7,$P$6:$P$105)+U7/100)</f>
        <v>2</v>
      </c>
    </row>
    <row r="8" spans="2:22" x14ac:dyDescent="0.25">
      <c r="B8" s="3" t="s">
        <v>21</v>
      </c>
      <c r="C8" s="4" t="s">
        <v>29</v>
      </c>
      <c r="D8" s="7"/>
      <c r="E8" s="7"/>
      <c r="F8" s="7"/>
      <c r="G8" s="7"/>
      <c r="H8" s="119"/>
      <c r="I8" s="119"/>
      <c r="J8" s="119"/>
      <c r="K8" s="119"/>
      <c r="L8" s="119"/>
      <c r="M8" s="119"/>
      <c r="N8" s="119"/>
      <c r="O8" s="119"/>
      <c r="P8" s="102">
        <f t="shared" si="0"/>
        <v>0</v>
      </c>
      <c r="T8" s="101">
        <f t="shared" si="1"/>
        <v>98</v>
      </c>
      <c r="U8" s="101">
        <f>IF(T8&gt;1,COUNTIF($P$6:P8,P8),0)</f>
        <v>1</v>
      </c>
      <c r="V8" s="101">
        <f t="shared" si="2"/>
        <v>3.01</v>
      </c>
    </row>
    <row r="9" spans="2:22" x14ac:dyDescent="0.25">
      <c r="B9" s="128" t="s">
        <v>35</v>
      </c>
      <c r="C9" s="129" t="s">
        <v>28</v>
      </c>
      <c r="D9" s="130"/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02">
        <f t="shared" si="0"/>
        <v>0</v>
      </c>
      <c r="T9" s="101">
        <f t="shared" si="1"/>
        <v>98</v>
      </c>
      <c r="U9" s="101">
        <f>IF(T9&gt;1,COUNTIF($P$6:P9,P9),0)</f>
        <v>2</v>
      </c>
      <c r="V9" s="101">
        <f t="shared" si="2"/>
        <v>3.02</v>
      </c>
    </row>
    <row r="10" spans="2:22" x14ac:dyDescent="0.25">
      <c r="B10" s="128" t="s">
        <v>36</v>
      </c>
      <c r="C10" s="129" t="s">
        <v>28</v>
      </c>
      <c r="D10" s="130"/>
      <c r="E10" s="130"/>
      <c r="F10" s="130"/>
      <c r="G10" s="130"/>
      <c r="H10" s="130"/>
      <c r="I10" s="130"/>
      <c r="J10" s="130"/>
      <c r="K10" s="130"/>
      <c r="L10" s="130"/>
      <c r="M10" s="130"/>
      <c r="N10" s="130"/>
      <c r="O10" s="130"/>
      <c r="P10" s="102">
        <f t="shared" si="0"/>
        <v>0</v>
      </c>
      <c r="T10" s="101">
        <f t="shared" si="1"/>
        <v>98</v>
      </c>
      <c r="U10" s="101">
        <f>IF(T10&gt;1,COUNTIF($P$6:P10,P10),0)</f>
        <v>3</v>
      </c>
      <c r="V10" s="101">
        <f t="shared" si="2"/>
        <v>3.03</v>
      </c>
    </row>
    <row r="11" spans="2:22" x14ac:dyDescent="0.25">
      <c r="B11" s="128" t="s">
        <v>42</v>
      </c>
      <c r="C11" s="129" t="s">
        <v>28</v>
      </c>
      <c r="D11" s="130"/>
      <c r="E11" s="130"/>
      <c r="F11" s="130"/>
      <c r="G11" s="130"/>
      <c r="H11" s="130"/>
      <c r="I11" s="130"/>
      <c r="J11" s="130"/>
      <c r="K11" s="130"/>
      <c r="L11" s="130"/>
      <c r="M11" s="130"/>
      <c r="N11" s="130"/>
      <c r="O11" s="130"/>
      <c r="P11" s="102">
        <f t="shared" si="0"/>
        <v>0</v>
      </c>
      <c r="T11" s="101">
        <f t="shared" si="1"/>
        <v>98</v>
      </c>
      <c r="U11" s="101">
        <f>IF(T11&gt;1,COUNTIF($P$6:P11,P11),0)</f>
        <v>4</v>
      </c>
      <c r="V11" s="101">
        <f t="shared" si="2"/>
        <v>3.04</v>
      </c>
    </row>
    <row r="12" spans="2:22" x14ac:dyDescent="0.25">
      <c r="B12" s="128" t="s">
        <v>39</v>
      </c>
      <c r="C12" s="129" t="s">
        <v>28</v>
      </c>
      <c r="D12" s="130"/>
      <c r="E12" s="130"/>
      <c r="F12" s="130"/>
      <c r="G12" s="130"/>
      <c r="H12" s="130"/>
      <c r="I12" s="130"/>
      <c r="J12" s="130"/>
      <c r="K12" s="130"/>
      <c r="L12" s="130"/>
      <c r="M12" s="130"/>
      <c r="N12" s="130"/>
      <c r="O12" s="130"/>
      <c r="P12" s="102">
        <f t="shared" si="0"/>
        <v>0</v>
      </c>
      <c r="T12" s="101">
        <f t="shared" si="1"/>
        <v>98</v>
      </c>
      <c r="U12" s="101">
        <f>IF(T12&gt;1,COUNTIF($P$6:P12,P12),0)</f>
        <v>5</v>
      </c>
      <c r="V12" s="101">
        <f t="shared" si="2"/>
        <v>3.05</v>
      </c>
    </row>
    <row r="13" spans="2:22" x14ac:dyDescent="0.25">
      <c r="B13" s="128" t="s">
        <v>37</v>
      </c>
      <c r="C13" s="129" t="s">
        <v>28</v>
      </c>
      <c r="D13" s="130"/>
      <c r="E13" s="130"/>
      <c r="F13" s="130"/>
      <c r="G13" s="130"/>
      <c r="H13" s="130"/>
      <c r="I13" s="130"/>
      <c r="J13" s="130"/>
      <c r="K13" s="130"/>
      <c r="L13" s="130"/>
      <c r="M13" s="130"/>
      <c r="N13" s="130"/>
      <c r="O13" s="130"/>
      <c r="P13" s="102">
        <f t="shared" si="0"/>
        <v>0</v>
      </c>
      <c r="T13" s="101">
        <f t="shared" si="1"/>
        <v>98</v>
      </c>
      <c r="U13" s="101">
        <f>IF(T13&gt;1,COUNTIF($P$6:P13,P13),0)</f>
        <v>6</v>
      </c>
      <c r="V13" s="101">
        <f t="shared" si="2"/>
        <v>3.06</v>
      </c>
    </row>
    <row r="14" spans="2:22" x14ac:dyDescent="0.25">
      <c r="B14" s="128" t="s">
        <v>17</v>
      </c>
      <c r="C14" s="129" t="s">
        <v>28</v>
      </c>
      <c r="D14" s="130"/>
      <c r="E14" s="130"/>
      <c r="F14" s="130"/>
      <c r="G14" s="130"/>
      <c r="H14" s="130"/>
      <c r="I14" s="130"/>
      <c r="J14" s="130"/>
      <c r="K14" s="130"/>
      <c r="L14" s="130"/>
      <c r="M14" s="130"/>
      <c r="N14" s="130"/>
      <c r="O14" s="130"/>
      <c r="P14" s="102">
        <f t="shared" si="0"/>
        <v>0</v>
      </c>
      <c r="T14" s="101">
        <f t="shared" si="1"/>
        <v>98</v>
      </c>
      <c r="U14" s="101">
        <f>IF(T14&gt;1,COUNTIF($P$6:P14,P14),0)</f>
        <v>7</v>
      </c>
      <c r="V14" s="101">
        <f t="shared" si="2"/>
        <v>3.07</v>
      </c>
    </row>
    <row r="15" spans="2:22" x14ac:dyDescent="0.25">
      <c r="B15" s="128" t="s">
        <v>38</v>
      </c>
      <c r="C15" s="129" t="s">
        <v>28</v>
      </c>
      <c r="D15" s="130"/>
      <c r="E15" s="130"/>
      <c r="F15" s="130"/>
      <c r="G15" s="130"/>
      <c r="H15" s="130"/>
      <c r="I15" s="130"/>
      <c r="J15" s="130"/>
      <c r="K15" s="130"/>
      <c r="L15" s="130"/>
      <c r="M15" s="130"/>
      <c r="N15" s="130"/>
      <c r="O15" s="130"/>
      <c r="P15" s="102">
        <f t="shared" si="0"/>
        <v>0</v>
      </c>
      <c r="T15" s="101">
        <f t="shared" si="1"/>
        <v>98</v>
      </c>
      <c r="U15" s="101">
        <f>IF(T15&gt;1,COUNTIF($P$6:P15,P15),0)</f>
        <v>8</v>
      </c>
      <c r="V15" s="101">
        <f t="shared" si="2"/>
        <v>3.08</v>
      </c>
    </row>
    <row r="16" spans="2:22" x14ac:dyDescent="0.25">
      <c r="B16" s="128" t="s">
        <v>50</v>
      </c>
      <c r="C16" s="129" t="s">
        <v>28</v>
      </c>
      <c r="D16" s="130"/>
      <c r="E16" s="130"/>
      <c r="F16" s="130"/>
      <c r="G16" s="130"/>
      <c r="H16" s="130"/>
      <c r="I16" s="130"/>
      <c r="J16" s="130"/>
      <c r="K16" s="130"/>
      <c r="L16" s="130"/>
      <c r="M16" s="130"/>
      <c r="N16" s="130"/>
      <c r="O16" s="130"/>
      <c r="P16" s="102">
        <f t="shared" si="0"/>
        <v>0</v>
      </c>
      <c r="T16" s="101">
        <f t="shared" si="1"/>
        <v>98</v>
      </c>
      <c r="U16" s="101">
        <f>IF(T16&gt;1,COUNTIF($P$6:P16,P16),0)</f>
        <v>9</v>
      </c>
      <c r="V16" s="101">
        <f t="shared" si="2"/>
        <v>3.09</v>
      </c>
    </row>
    <row r="17" spans="2:22" x14ac:dyDescent="0.25">
      <c r="B17" s="128" t="s">
        <v>21</v>
      </c>
      <c r="C17" s="129" t="s">
        <v>29</v>
      </c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02">
        <f t="shared" si="0"/>
        <v>0</v>
      </c>
      <c r="T17" s="101">
        <f t="shared" si="1"/>
        <v>98</v>
      </c>
      <c r="U17" s="101">
        <f>IF(T17&gt;1,COUNTIF($P$6:P17,P17),0)</f>
        <v>10</v>
      </c>
      <c r="V17" s="101">
        <f t="shared" si="2"/>
        <v>3.1</v>
      </c>
    </row>
    <row r="18" spans="2:22" x14ac:dyDescent="0.25">
      <c r="B18" s="128" t="s">
        <v>23</v>
      </c>
      <c r="C18" s="129" t="s">
        <v>29</v>
      </c>
      <c r="D18" s="130"/>
      <c r="E18" s="130"/>
      <c r="F18" s="130"/>
      <c r="G18" s="130"/>
      <c r="H18" s="130"/>
      <c r="I18" s="130"/>
      <c r="J18" s="130"/>
      <c r="K18" s="130"/>
      <c r="L18" s="130"/>
      <c r="M18" s="130"/>
      <c r="N18" s="130"/>
      <c r="O18" s="130"/>
      <c r="P18" s="102">
        <f t="shared" si="0"/>
        <v>0</v>
      </c>
      <c r="T18" s="101">
        <f t="shared" si="1"/>
        <v>98</v>
      </c>
      <c r="U18" s="101">
        <f>IF(T18&gt;1,COUNTIF($P$6:P18,P18),0)</f>
        <v>11</v>
      </c>
      <c r="V18" s="101">
        <f t="shared" si="2"/>
        <v>3.11</v>
      </c>
    </row>
    <row r="19" spans="2:22" x14ac:dyDescent="0.25">
      <c r="B19" s="128" t="s">
        <v>22</v>
      </c>
      <c r="C19" s="129" t="s">
        <v>29</v>
      </c>
      <c r="D19" s="130"/>
      <c r="E19" s="130"/>
      <c r="F19" s="130"/>
      <c r="G19" s="130"/>
      <c r="H19" s="130"/>
      <c r="I19" s="130"/>
      <c r="J19" s="130"/>
      <c r="K19" s="130"/>
      <c r="L19" s="130"/>
      <c r="M19" s="130"/>
      <c r="N19" s="130"/>
      <c r="O19" s="130"/>
      <c r="P19" s="102">
        <f t="shared" si="0"/>
        <v>0</v>
      </c>
      <c r="T19" s="101">
        <f t="shared" si="1"/>
        <v>98</v>
      </c>
      <c r="U19" s="101">
        <f>IF(T19&gt;1,COUNTIF($P$6:P19,P19),0)</f>
        <v>12</v>
      </c>
      <c r="V19" s="101">
        <f t="shared" si="2"/>
        <v>3.12</v>
      </c>
    </row>
    <row r="20" spans="2:22" x14ac:dyDescent="0.25">
      <c r="B20" s="128" t="s">
        <v>30</v>
      </c>
      <c r="C20" s="129" t="s">
        <v>29</v>
      </c>
      <c r="D20" s="130"/>
      <c r="E20" s="130"/>
      <c r="F20" s="130"/>
      <c r="G20" s="130"/>
      <c r="H20" s="130"/>
      <c r="I20" s="130"/>
      <c r="J20" s="130"/>
      <c r="K20" s="130"/>
      <c r="L20" s="130"/>
      <c r="M20" s="130"/>
      <c r="N20" s="130"/>
      <c r="O20" s="130"/>
      <c r="P20" s="102">
        <f t="shared" si="0"/>
        <v>0</v>
      </c>
      <c r="T20" s="101">
        <f t="shared" si="1"/>
        <v>98</v>
      </c>
      <c r="U20" s="101">
        <f>IF(T20&gt;1,COUNTIF($P$6:P20,P20),0)</f>
        <v>13</v>
      </c>
      <c r="V20" s="101">
        <f t="shared" si="2"/>
        <v>3.13</v>
      </c>
    </row>
    <row r="21" spans="2:22" x14ac:dyDescent="0.25">
      <c r="B21" s="128" t="s">
        <v>31</v>
      </c>
      <c r="C21" s="129" t="s">
        <v>29</v>
      </c>
      <c r="D21" s="130"/>
      <c r="E21" s="130"/>
      <c r="F21" s="130"/>
      <c r="G21" s="130"/>
      <c r="H21" s="130"/>
      <c r="I21" s="130"/>
      <c r="J21" s="130"/>
      <c r="K21" s="130"/>
      <c r="L21" s="130"/>
      <c r="M21" s="130"/>
      <c r="N21" s="130"/>
      <c r="O21" s="130"/>
      <c r="P21" s="102">
        <f t="shared" si="0"/>
        <v>0</v>
      </c>
      <c r="T21" s="101">
        <f t="shared" si="1"/>
        <v>98</v>
      </c>
      <c r="U21" s="101">
        <f>IF(T21&gt;1,COUNTIF($P$6:P21,P21),0)</f>
        <v>14</v>
      </c>
      <c r="V21" s="101">
        <f t="shared" si="2"/>
        <v>3.14</v>
      </c>
    </row>
    <row r="22" spans="2:22" x14ac:dyDescent="0.25">
      <c r="B22" s="128" t="s">
        <v>32</v>
      </c>
      <c r="C22" s="129" t="s">
        <v>29</v>
      </c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02">
        <f t="shared" si="0"/>
        <v>0</v>
      </c>
      <c r="T22" s="101">
        <f t="shared" si="1"/>
        <v>98</v>
      </c>
      <c r="U22" s="101">
        <f>IF(T22&gt;1,COUNTIF($P$6:P22,P22),0)</f>
        <v>15</v>
      </c>
      <c r="V22" s="101">
        <f t="shared" si="2"/>
        <v>3.15</v>
      </c>
    </row>
    <row r="23" spans="2:22" x14ac:dyDescent="0.25">
      <c r="B23" s="128" t="s">
        <v>43</v>
      </c>
      <c r="C23" s="129" t="s">
        <v>29</v>
      </c>
      <c r="D23" s="130"/>
      <c r="E23" s="130"/>
      <c r="F23" s="130"/>
      <c r="G23" s="130"/>
      <c r="H23" s="130"/>
      <c r="I23" s="130"/>
      <c r="J23" s="130"/>
      <c r="K23" s="130"/>
      <c r="L23" s="130"/>
      <c r="M23" s="130"/>
      <c r="N23" s="130"/>
      <c r="O23" s="130"/>
      <c r="P23" s="102">
        <f t="shared" si="0"/>
        <v>0</v>
      </c>
      <c r="T23" s="101">
        <f t="shared" si="1"/>
        <v>98</v>
      </c>
      <c r="U23" s="101">
        <f>IF(T23&gt;1,COUNTIF($P$6:P23,P23),0)</f>
        <v>16</v>
      </c>
      <c r="V23" s="101">
        <f t="shared" si="2"/>
        <v>3.16</v>
      </c>
    </row>
    <row r="24" spans="2:22" x14ac:dyDescent="0.25">
      <c r="B24" s="128" t="s">
        <v>24</v>
      </c>
      <c r="C24" s="129" t="s">
        <v>33</v>
      </c>
      <c r="D24" s="130"/>
      <c r="E24" s="130"/>
      <c r="F24" s="130"/>
      <c r="G24" s="130"/>
      <c r="H24" s="130"/>
      <c r="I24" s="130"/>
      <c r="J24" s="130"/>
      <c r="K24" s="130"/>
      <c r="L24" s="130"/>
      <c r="M24" s="130"/>
      <c r="N24" s="130"/>
      <c r="O24" s="130"/>
      <c r="P24" s="102">
        <f t="shared" si="0"/>
        <v>0</v>
      </c>
      <c r="T24" s="101">
        <f t="shared" si="1"/>
        <v>98</v>
      </c>
      <c r="U24" s="101">
        <f>IF(T24&gt;1,COUNTIF($P$6:P24,P24),0)</f>
        <v>17</v>
      </c>
      <c r="V24" s="101">
        <f t="shared" si="2"/>
        <v>3.17</v>
      </c>
    </row>
    <row r="25" spans="2:22" x14ac:dyDescent="0.25">
      <c r="B25" s="128" t="s">
        <v>34</v>
      </c>
      <c r="C25" s="129" t="s">
        <v>33</v>
      </c>
      <c r="D25" s="130"/>
      <c r="E25" s="130"/>
      <c r="F25" s="130"/>
      <c r="G25" s="130"/>
      <c r="H25" s="130"/>
      <c r="I25" s="130"/>
      <c r="J25" s="130"/>
      <c r="K25" s="130"/>
      <c r="L25" s="130"/>
      <c r="M25" s="130"/>
      <c r="N25" s="130"/>
      <c r="O25" s="130"/>
      <c r="P25" s="102">
        <f t="shared" si="0"/>
        <v>0</v>
      </c>
      <c r="T25" s="101">
        <f t="shared" si="1"/>
        <v>98</v>
      </c>
      <c r="U25" s="101">
        <f>IF(T25&gt;1,COUNTIF($P$6:P25,P25),0)</f>
        <v>18</v>
      </c>
      <c r="V25" s="101">
        <f t="shared" si="2"/>
        <v>3.18</v>
      </c>
    </row>
    <row r="26" spans="2:22" x14ac:dyDescent="0.25">
      <c r="B26" s="128" t="s">
        <v>49</v>
      </c>
      <c r="C26" s="129" t="s">
        <v>33</v>
      </c>
      <c r="D26" s="130"/>
      <c r="E26" s="130"/>
      <c r="F26" s="130"/>
      <c r="G26" s="130"/>
      <c r="H26" s="130"/>
      <c r="I26" s="130"/>
      <c r="J26" s="130"/>
      <c r="K26" s="130"/>
      <c r="L26" s="130"/>
      <c r="M26" s="130"/>
      <c r="N26" s="130"/>
      <c r="O26" s="130"/>
      <c r="P26" s="102">
        <f t="shared" si="0"/>
        <v>0</v>
      </c>
      <c r="T26" s="101">
        <f t="shared" si="1"/>
        <v>98</v>
      </c>
      <c r="U26" s="101">
        <f>IF(T26&gt;1,COUNTIF($P$6:P26,P26),0)</f>
        <v>19</v>
      </c>
      <c r="V26" s="101">
        <f t="shared" si="2"/>
        <v>3.19</v>
      </c>
    </row>
    <row r="27" spans="2:22" x14ac:dyDescent="0.25">
      <c r="B27" s="128" t="s">
        <v>48</v>
      </c>
      <c r="C27" s="129" t="s">
        <v>33</v>
      </c>
      <c r="D27" s="130"/>
      <c r="E27" s="130"/>
      <c r="F27" s="130"/>
      <c r="G27" s="130"/>
      <c r="H27" s="130"/>
      <c r="I27" s="130"/>
      <c r="J27" s="130"/>
      <c r="K27" s="130"/>
      <c r="L27" s="130"/>
      <c r="M27" s="130"/>
      <c r="N27" s="130"/>
      <c r="O27" s="130"/>
      <c r="P27" s="102">
        <f t="shared" si="0"/>
        <v>0</v>
      </c>
      <c r="T27" s="101">
        <f t="shared" si="1"/>
        <v>98</v>
      </c>
      <c r="U27" s="101">
        <f>IF(T27&gt;1,COUNTIF($P$6:P27,P27),0)</f>
        <v>20</v>
      </c>
      <c r="V27" s="101">
        <f t="shared" si="2"/>
        <v>3.2</v>
      </c>
    </row>
    <row r="28" spans="2:22" x14ac:dyDescent="0.25">
      <c r="B28" s="128" t="s">
        <v>25</v>
      </c>
      <c r="C28" s="129" t="s">
        <v>41</v>
      </c>
      <c r="D28" s="130"/>
      <c r="E28" s="130"/>
      <c r="F28" s="130"/>
      <c r="G28" s="130"/>
      <c r="H28" s="130"/>
      <c r="I28" s="130"/>
      <c r="J28" s="130"/>
      <c r="K28" s="130"/>
      <c r="L28" s="130"/>
      <c r="M28" s="130"/>
      <c r="N28" s="130"/>
      <c r="O28" s="130"/>
      <c r="P28" s="102">
        <f t="shared" si="0"/>
        <v>0</v>
      </c>
      <c r="T28" s="101">
        <f t="shared" si="1"/>
        <v>98</v>
      </c>
      <c r="U28" s="101">
        <f>IF(T28&gt;1,COUNTIF($P$6:P28,P28),0)</f>
        <v>21</v>
      </c>
      <c r="V28" s="101">
        <f t="shared" si="2"/>
        <v>3.21</v>
      </c>
    </row>
    <row r="29" spans="2:22" x14ac:dyDescent="0.25">
      <c r="B29" s="128" t="s">
        <v>26</v>
      </c>
      <c r="C29" s="129" t="s">
        <v>41</v>
      </c>
      <c r="D29" s="130"/>
      <c r="E29" s="130"/>
      <c r="F29" s="130"/>
      <c r="G29" s="130"/>
      <c r="H29" s="130"/>
      <c r="I29" s="130"/>
      <c r="J29" s="130"/>
      <c r="K29" s="130"/>
      <c r="L29" s="130"/>
      <c r="M29" s="130"/>
      <c r="N29" s="130"/>
      <c r="O29" s="130"/>
      <c r="P29" s="102">
        <f t="shared" si="0"/>
        <v>0</v>
      </c>
      <c r="T29" s="101">
        <f t="shared" si="1"/>
        <v>98</v>
      </c>
      <c r="U29" s="101">
        <f>IF(T29&gt;1,COUNTIF($P$6:P29,P29),0)</f>
        <v>22</v>
      </c>
      <c r="V29" s="101">
        <f t="shared" si="2"/>
        <v>3.22</v>
      </c>
    </row>
    <row r="30" spans="2:22" x14ac:dyDescent="0.25">
      <c r="B30" s="128" t="s">
        <v>18</v>
      </c>
      <c r="C30" s="129" t="s">
        <v>40</v>
      </c>
      <c r="D30" s="130"/>
      <c r="E30" s="130"/>
      <c r="F30" s="130"/>
      <c r="G30" s="130"/>
      <c r="H30" s="130"/>
      <c r="I30" s="130"/>
      <c r="J30" s="130"/>
      <c r="K30" s="130"/>
      <c r="L30" s="130"/>
      <c r="M30" s="130"/>
      <c r="N30" s="130"/>
      <c r="O30" s="130"/>
      <c r="P30" s="102">
        <f t="shared" si="0"/>
        <v>0</v>
      </c>
      <c r="T30" s="101">
        <f t="shared" si="1"/>
        <v>98</v>
      </c>
      <c r="U30" s="101">
        <f>IF(T30&gt;1,COUNTIF($P$6:P30,P30),0)</f>
        <v>23</v>
      </c>
      <c r="V30" s="101">
        <f t="shared" si="2"/>
        <v>3.23</v>
      </c>
    </row>
    <row r="31" spans="2:22" x14ac:dyDescent="0.25">
      <c r="B31" s="128" t="s">
        <v>19</v>
      </c>
      <c r="C31" s="129" t="s">
        <v>40</v>
      </c>
      <c r="D31" s="130"/>
      <c r="E31" s="130"/>
      <c r="F31" s="130"/>
      <c r="G31" s="130"/>
      <c r="H31" s="130"/>
      <c r="I31" s="130"/>
      <c r="J31" s="130"/>
      <c r="K31" s="130"/>
      <c r="L31" s="130"/>
      <c r="M31" s="130"/>
      <c r="N31" s="130"/>
      <c r="O31" s="130"/>
      <c r="P31" s="102">
        <f t="shared" si="0"/>
        <v>0</v>
      </c>
      <c r="T31" s="101">
        <f t="shared" si="1"/>
        <v>98</v>
      </c>
      <c r="U31" s="101">
        <f>IF(T31&gt;1,COUNTIF($P$6:P31,P31),0)</f>
        <v>24</v>
      </c>
      <c r="V31" s="101">
        <f t="shared" si="2"/>
        <v>3.24</v>
      </c>
    </row>
    <row r="32" spans="2:22" x14ac:dyDescent="0.25">
      <c r="B32" s="128" t="s">
        <v>20</v>
      </c>
      <c r="C32" s="129" t="s">
        <v>40</v>
      </c>
      <c r="D32" s="130"/>
      <c r="E32" s="130"/>
      <c r="F32" s="130"/>
      <c r="G32" s="130"/>
      <c r="H32" s="130"/>
      <c r="I32" s="130"/>
      <c r="J32" s="130"/>
      <c r="K32" s="130"/>
      <c r="L32" s="130"/>
      <c r="M32" s="130"/>
      <c r="N32" s="130"/>
      <c r="O32" s="130"/>
      <c r="P32" s="102">
        <f t="shared" si="0"/>
        <v>0</v>
      </c>
      <c r="T32" s="101">
        <f t="shared" si="1"/>
        <v>98</v>
      </c>
      <c r="U32" s="101">
        <f>IF(T32&gt;1,COUNTIF($P$6:P32,P32),0)</f>
        <v>25</v>
      </c>
      <c r="V32" s="101">
        <f t="shared" si="2"/>
        <v>3.25</v>
      </c>
    </row>
    <row r="33" spans="2:22" x14ac:dyDescent="0.25">
      <c r="B33" s="128" t="s">
        <v>51</v>
      </c>
      <c r="C33" s="129" t="s">
        <v>40</v>
      </c>
      <c r="D33" s="130"/>
      <c r="E33" s="130"/>
      <c r="F33" s="130"/>
      <c r="G33" s="130"/>
      <c r="H33" s="130"/>
      <c r="I33" s="130"/>
      <c r="J33" s="130"/>
      <c r="K33" s="130"/>
      <c r="L33" s="130"/>
      <c r="M33" s="130"/>
      <c r="N33" s="130"/>
      <c r="O33" s="130"/>
      <c r="P33" s="102">
        <f t="shared" si="0"/>
        <v>0</v>
      </c>
      <c r="T33" s="101">
        <f t="shared" si="1"/>
        <v>98</v>
      </c>
      <c r="U33" s="101">
        <f>IF(T33&gt;1,COUNTIF($P$6:P33,P33),0)</f>
        <v>26</v>
      </c>
      <c r="V33" s="101">
        <f t="shared" si="2"/>
        <v>3.26</v>
      </c>
    </row>
    <row r="34" spans="2:22" x14ac:dyDescent="0.25">
      <c r="B34" s="128" t="s">
        <v>45</v>
      </c>
      <c r="C34" s="129" t="s">
        <v>44</v>
      </c>
      <c r="D34" s="130"/>
      <c r="E34" s="130"/>
      <c r="F34" s="130"/>
      <c r="G34" s="130"/>
      <c r="H34" s="130"/>
      <c r="I34" s="130"/>
      <c r="J34" s="130"/>
      <c r="K34" s="130"/>
      <c r="L34" s="130"/>
      <c r="M34" s="130"/>
      <c r="N34" s="130"/>
      <c r="O34" s="130"/>
      <c r="P34" s="102">
        <f t="shared" si="0"/>
        <v>0</v>
      </c>
      <c r="T34" s="101">
        <f t="shared" si="1"/>
        <v>98</v>
      </c>
      <c r="U34" s="101">
        <f>IF(T34&gt;1,COUNTIF($P$6:P34,P34),0)</f>
        <v>27</v>
      </c>
      <c r="V34" s="101">
        <f t="shared" si="2"/>
        <v>3.27</v>
      </c>
    </row>
    <row r="35" spans="2:22" x14ac:dyDescent="0.25">
      <c r="B35" s="128" t="s">
        <v>46</v>
      </c>
      <c r="C35" s="129" t="s">
        <v>44</v>
      </c>
      <c r="D35" s="130"/>
      <c r="E35" s="130"/>
      <c r="F35" s="130"/>
      <c r="G35" s="130"/>
      <c r="H35" s="130"/>
      <c r="I35" s="130"/>
      <c r="J35" s="130"/>
      <c r="K35" s="130"/>
      <c r="L35" s="130"/>
      <c r="M35" s="130"/>
      <c r="N35" s="130"/>
      <c r="O35" s="130"/>
      <c r="P35" s="102">
        <f t="shared" si="0"/>
        <v>0</v>
      </c>
      <c r="T35" s="101">
        <f t="shared" si="1"/>
        <v>98</v>
      </c>
      <c r="U35" s="101">
        <f>IF(T35&gt;1,COUNTIF($P$6:P35,P35),0)</f>
        <v>28</v>
      </c>
      <c r="V35" s="101">
        <f t="shared" si="2"/>
        <v>3.2800000000000002</v>
      </c>
    </row>
    <row r="36" spans="2:22" x14ac:dyDescent="0.25">
      <c r="B36" s="128" t="s">
        <v>52</v>
      </c>
      <c r="C36" s="129" t="s">
        <v>55</v>
      </c>
      <c r="D36" s="130"/>
      <c r="E36" s="130"/>
      <c r="F36" s="130"/>
      <c r="G36" s="130"/>
      <c r="H36" s="130"/>
      <c r="I36" s="130"/>
      <c r="J36" s="130"/>
      <c r="K36" s="130"/>
      <c r="L36" s="130"/>
      <c r="M36" s="130"/>
      <c r="N36" s="130"/>
      <c r="O36" s="130"/>
      <c r="P36" s="102">
        <f t="shared" si="0"/>
        <v>0</v>
      </c>
      <c r="T36" s="101">
        <f t="shared" si="1"/>
        <v>98</v>
      </c>
      <c r="U36" s="101">
        <f>IF(T36&gt;1,COUNTIF($P$6:P36,P36),0)</f>
        <v>29</v>
      </c>
      <c r="V36" s="101">
        <f t="shared" si="2"/>
        <v>3.29</v>
      </c>
    </row>
    <row r="37" spans="2:22" x14ac:dyDescent="0.25">
      <c r="B37" s="128" t="s">
        <v>53</v>
      </c>
      <c r="C37" s="129" t="s">
        <v>55</v>
      </c>
      <c r="D37" s="130"/>
      <c r="E37" s="130"/>
      <c r="F37" s="130"/>
      <c r="G37" s="130"/>
      <c r="H37" s="130"/>
      <c r="I37" s="130"/>
      <c r="J37" s="130"/>
      <c r="K37" s="130"/>
      <c r="L37" s="130"/>
      <c r="M37" s="130"/>
      <c r="N37" s="130"/>
      <c r="O37" s="130"/>
      <c r="P37" s="102">
        <f t="shared" si="0"/>
        <v>0</v>
      </c>
      <c r="T37" s="101">
        <f t="shared" si="1"/>
        <v>98</v>
      </c>
      <c r="U37" s="101">
        <f>IF(T37&gt;1,COUNTIF($P$6:P37,P37),0)</f>
        <v>30</v>
      </c>
      <c r="V37" s="101">
        <f t="shared" si="2"/>
        <v>3.3</v>
      </c>
    </row>
    <row r="38" spans="2:22" x14ac:dyDescent="0.25">
      <c r="B38" s="128" t="s">
        <v>54</v>
      </c>
      <c r="C38" s="129" t="s">
        <v>55</v>
      </c>
      <c r="D38" s="130"/>
      <c r="E38" s="130"/>
      <c r="F38" s="130"/>
      <c r="G38" s="130"/>
      <c r="H38" s="130"/>
      <c r="I38" s="130"/>
      <c r="J38" s="130"/>
      <c r="K38" s="130"/>
      <c r="L38" s="130"/>
      <c r="M38" s="130"/>
      <c r="N38" s="130"/>
      <c r="O38" s="130"/>
      <c r="P38" s="102">
        <f t="shared" si="0"/>
        <v>0</v>
      </c>
      <c r="T38" s="101">
        <f t="shared" si="1"/>
        <v>98</v>
      </c>
      <c r="U38" s="101">
        <f>IF(T38&gt;1,COUNTIF($P$6:P38,P38),0)</f>
        <v>31</v>
      </c>
      <c r="V38" s="101">
        <f t="shared" si="2"/>
        <v>3.31</v>
      </c>
    </row>
    <row r="39" spans="2:22" x14ac:dyDescent="0.25">
      <c r="B39" s="128" t="s">
        <v>57</v>
      </c>
      <c r="C39" s="129" t="s">
        <v>56</v>
      </c>
      <c r="D39" s="130"/>
      <c r="E39" s="130"/>
      <c r="F39" s="130"/>
      <c r="G39" s="130"/>
      <c r="H39" s="130"/>
      <c r="I39" s="130"/>
      <c r="J39" s="130"/>
      <c r="K39" s="130"/>
      <c r="L39" s="130"/>
      <c r="M39" s="130"/>
      <c r="N39" s="130"/>
      <c r="O39" s="130"/>
      <c r="P39" s="102">
        <f t="shared" si="0"/>
        <v>0</v>
      </c>
      <c r="T39" s="101">
        <f t="shared" si="1"/>
        <v>98</v>
      </c>
      <c r="U39" s="101">
        <f>IF(T39&gt;1,COUNTIF($P$6:P39,P39),0)</f>
        <v>32</v>
      </c>
      <c r="V39" s="101">
        <f t="shared" si="2"/>
        <v>3.32</v>
      </c>
    </row>
    <row r="40" spans="2:22" x14ac:dyDescent="0.25">
      <c r="B40" s="128" t="s">
        <v>47</v>
      </c>
      <c r="C40" s="129" t="s">
        <v>56</v>
      </c>
      <c r="D40" s="130"/>
      <c r="E40" s="130"/>
      <c r="F40" s="130"/>
      <c r="G40" s="130"/>
      <c r="H40" s="130"/>
      <c r="I40" s="130"/>
      <c r="J40" s="130"/>
      <c r="K40" s="130"/>
      <c r="L40" s="130"/>
      <c r="M40" s="130"/>
      <c r="N40" s="130"/>
      <c r="O40" s="130"/>
      <c r="P40" s="102">
        <f t="shared" si="0"/>
        <v>0</v>
      </c>
      <c r="T40" s="101">
        <f t="shared" si="1"/>
        <v>98</v>
      </c>
      <c r="U40" s="101">
        <f>IF(T40&gt;1,COUNTIF($P$6:P40,P40),0)</f>
        <v>33</v>
      </c>
      <c r="V40" s="101">
        <f t="shared" si="2"/>
        <v>3.33</v>
      </c>
    </row>
    <row r="41" spans="2:22" x14ac:dyDescent="0.25">
      <c r="B41" s="128"/>
      <c r="C41" s="129"/>
      <c r="D41" s="130"/>
      <c r="E41" s="130"/>
      <c r="F41" s="130"/>
      <c r="G41" s="130"/>
      <c r="H41" s="130"/>
      <c r="I41" s="130"/>
      <c r="J41" s="130"/>
      <c r="K41" s="130"/>
      <c r="L41" s="130"/>
      <c r="M41" s="130"/>
      <c r="N41" s="130"/>
      <c r="O41" s="130"/>
      <c r="P41" s="102">
        <f t="shared" si="0"/>
        <v>0</v>
      </c>
      <c r="T41" s="101">
        <f t="shared" si="1"/>
        <v>98</v>
      </c>
      <c r="U41" s="101">
        <f>IF(T41&gt;1,COUNTIF($P$6:P41,P41),0)</f>
        <v>34</v>
      </c>
      <c r="V41" s="101">
        <f t="shared" si="2"/>
        <v>3.34</v>
      </c>
    </row>
    <row r="42" spans="2:22" x14ac:dyDescent="0.25">
      <c r="B42" s="128"/>
      <c r="C42" s="129"/>
      <c r="D42" s="130"/>
      <c r="E42" s="130"/>
      <c r="F42" s="130"/>
      <c r="G42" s="130"/>
      <c r="H42" s="130"/>
      <c r="I42" s="130"/>
      <c r="J42" s="130"/>
      <c r="K42" s="130"/>
      <c r="L42" s="130"/>
      <c r="M42" s="130"/>
      <c r="N42" s="130"/>
      <c r="O42" s="130"/>
      <c r="P42" s="102">
        <f t="shared" si="0"/>
        <v>0</v>
      </c>
      <c r="T42" s="101">
        <f t="shared" si="1"/>
        <v>98</v>
      </c>
      <c r="U42" s="101">
        <f>IF(T42&gt;1,COUNTIF($P$6:P42,P42),0)</f>
        <v>35</v>
      </c>
      <c r="V42" s="101">
        <f t="shared" si="2"/>
        <v>3.35</v>
      </c>
    </row>
    <row r="43" spans="2:22" x14ac:dyDescent="0.25">
      <c r="B43" s="128"/>
      <c r="C43" s="129"/>
      <c r="D43" s="130"/>
      <c r="E43" s="130"/>
      <c r="F43" s="130"/>
      <c r="G43" s="130"/>
      <c r="H43" s="130"/>
      <c r="I43" s="130"/>
      <c r="J43" s="130"/>
      <c r="K43" s="130"/>
      <c r="L43" s="130"/>
      <c r="M43" s="130"/>
      <c r="N43" s="130"/>
      <c r="O43" s="130"/>
      <c r="P43" s="102">
        <f t="shared" si="0"/>
        <v>0</v>
      </c>
      <c r="T43" s="101">
        <f t="shared" si="1"/>
        <v>98</v>
      </c>
      <c r="U43" s="101">
        <f>IF(T43&gt;1,COUNTIF($P$6:P43,P43),0)</f>
        <v>36</v>
      </c>
      <c r="V43" s="101">
        <f t="shared" si="2"/>
        <v>3.36</v>
      </c>
    </row>
    <row r="44" spans="2:22" x14ac:dyDescent="0.25">
      <c r="B44" s="128"/>
      <c r="C44" s="129"/>
      <c r="D44" s="130"/>
      <c r="E44" s="130"/>
      <c r="F44" s="130"/>
      <c r="G44" s="130"/>
      <c r="H44" s="130"/>
      <c r="I44" s="130"/>
      <c r="J44" s="130"/>
      <c r="K44" s="130"/>
      <c r="L44" s="130"/>
      <c r="M44" s="130"/>
      <c r="N44" s="130"/>
      <c r="O44" s="130"/>
      <c r="P44" s="102">
        <f t="shared" si="0"/>
        <v>0</v>
      </c>
      <c r="T44" s="101">
        <f t="shared" si="1"/>
        <v>98</v>
      </c>
      <c r="U44" s="101">
        <f>IF(T44&gt;1,COUNTIF($P$6:P44,P44),0)</f>
        <v>37</v>
      </c>
      <c r="V44" s="101">
        <f t="shared" si="2"/>
        <v>3.37</v>
      </c>
    </row>
    <row r="45" spans="2:22" x14ac:dyDescent="0.25">
      <c r="B45" s="128"/>
      <c r="C45" s="129"/>
      <c r="D45" s="130"/>
      <c r="E45" s="130"/>
      <c r="F45" s="130"/>
      <c r="G45" s="130"/>
      <c r="H45" s="130"/>
      <c r="I45" s="130"/>
      <c r="J45" s="130"/>
      <c r="K45" s="130"/>
      <c r="L45" s="130"/>
      <c r="M45" s="130"/>
      <c r="N45" s="130"/>
      <c r="O45" s="130"/>
      <c r="P45" s="102">
        <f t="shared" si="0"/>
        <v>0</v>
      </c>
      <c r="T45" s="101">
        <f t="shared" si="1"/>
        <v>98</v>
      </c>
      <c r="U45" s="101">
        <f>IF(T45&gt;1,COUNTIF($P$6:P45,P45),0)</f>
        <v>38</v>
      </c>
      <c r="V45" s="101">
        <f t="shared" si="2"/>
        <v>3.38</v>
      </c>
    </row>
    <row r="46" spans="2:22" x14ac:dyDescent="0.25">
      <c r="B46" s="128"/>
      <c r="C46" s="129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02">
        <f t="shared" si="0"/>
        <v>0</v>
      </c>
      <c r="T46" s="101">
        <f t="shared" si="1"/>
        <v>98</v>
      </c>
      <c r="U46" s="101">
        <f>IF(T46&gt;1,COUNTIF($P$6:P46,P46),0)</f>
        <v>39</v>
      </c>
      <c r="V46" s="101">
        <f t="shared" si="2"/>
        <v>3.39</v>
      </c>
    </row>
    <row r="47" spans="2:22" x14ac:dyDescent="0.25">
      <c r="B47" s="128"/>
      <c r="C47" s="129"/>
      <c r="D47" s="130"/>
      <c r="E47" s="130"/>
      <c r="F47" s="130"/>
      <c r="G47" s="130"/>
      <c r="H47" s="130"/>
      <c r="I47" s="130"/>
      <c r="J47" s="130"/>
      <c r="K47" s="130"/>
      <c r="L47" s="130"/>
      <c r="M47" s="130"/>
      <c r="N47" s="130"/>
      <c r="O47" s="130"/>
      <c r="P47" s="102">
        <f t="shared" si="0"/>
        <v>0</v>
      </c>
      <c r="T47" s="101">
        <f t="shared" si="1"/>
        <v>98</v>
      </c>
      <c r="U47" s="101">
        <f>IF(T47&gt;1,COUNTIF($P$6:P47,P47),0)</f>
        <v>40</v>
      </c>
      <c r="V47" s="101">
        <f t="shared" si="2"/>
        <v>3.4</v>
      </c>
    </row>
    <row r="48" spans="2:22" x14ac:dyDescent="0.25">
      <c r="B48" s="128"/>
      <c r="C48" s="129"/>
      <c r="D48" s="130"/>
      <c r="E48" s="130"/>
      <c r="F48" s="130"/>
      <c r="G48" s="130"/>
      <c r="H48" s="130"/>
      <c r="I48" s="130"/>
      <c r="J48" s="130"/>
      <c r="K48" s="130"/>
      <c r="L48" s="130"/>
      <c r="M48" s="130"/>
      <c r="N48" s="130"/>
      <c r="O48" s="130"/>
      <c r="P48" s="102">
        <f t="shared" si="0"/>
        <v>0</v>
      </c>
      <c r="T48" s="101">
        <f t="shared" si="1"/>
        <v>98</v>
      </c>
      <c r="U48" s="101">
        <f>IF(T48&gt;1,COUNTIF($P$6:P48,P48),0)</f>
        <v>41</v>
      </c>
      <c r="V48" s="101">
        <f t="shared" si="2"/>
        <v>3.41</v>
      </c>
    </row>
    <row r="49" spans="2:22" x14ac:dyDescent="0.25">
      <c r="B49" s="128"/>
      <c r="C49" s="129"/>
      <c r="D49" s="130"/>
      <c r="E49" s="130"/>
      <c r="F49" s="130"/>
      <c r="G49" s="130"/>
      <c r="H49" s="130"/>
      <c r="I49" s="130"/>
      <c r="J49" s="130"/>
      <c r="K49" s="130"/>
      <c r="L49" s="130"/>
      <c r="M49" s="130"/>
      <c r="N49" s="130"/>
      <c r="O49" s="130"/>
      <c r="P49" s="102">
        <f t="shared" si="0"/>
        <v>0</v>
      </c>
      <c r="T49" s="101">
        <f t="shared" si="1"/>
        <v>98</v>
      </c>
      <c r="U49" s="101">
        <f>IF(T49&gt;1,COUNTIF($P$6:P49,P49),0)</f>
        <v>42</v>
      </c>
      <c r="V49" s="101">
        <f t="shared" si="2"/>
        <v>3.42</v>
      </c>
    </row>
    <row r="50" spans="2:22" x14ac:dyDescent="0.25">
      <c r="B50" s="128"/>
      <c r="C50" s="129"/>
      <c r="D50" s="130"/>
      <c r="E50" s="130"/>
      <c r="F50" s="130"/>
      <c r="G50" s="130"/>
      <c r="H50" s="130"/>
      <c r="I50" s="130"/>
      <c r="J50" s="130"/>
      <c r="K50" s="130"/>
      <c r="L50" s="130"/>
      <c r="M50" s="130"/>
      <c r="N50" s="130"/>
      <c r="O50" s="130"/>
      <c r="P50" s="102">
        <f t="shared" si="0"/>
        <v>0</v>
      </c>
      <c r="T50" s="101">
        <f t="shared" si="1"/>
        <v>98</v>
      </c>
      <c r="U50" s="101">
        <f>IF(T50&gt;1,COUNTIF($P$6:P50,P50),0)</f>
        <v>43</v>
      </c>
      <c r="V50" s="101">
        <f t="shared" si="2"/>
        <v>3.43</v>
      </c>
    </row>
    <row r="51" spans="2:22" x14ac:dyDescent="0.25">
      <c r="B51" s="128"/>
      <c r="C51" s="129"/>
      <c r="D51" s="130"/>
      <c r="E51" s="130"/>
      <c r="F51" s="130"/>
      <c r="G51" s="130"/>
      <c r="H51" s="130"/>
      <c r="I51" s="130"/>
      <c r="J51" s="130"/>
      <c r="K51" s="130"/>
      <c r="L51" s="130"/>
      <c r="M51" s="130"/>
      <c r="N51" s="130"/>
      <c r="O51" s="130"/>
      <c r="P51" s="102">
        <f t="shared" si="0"/>
        <v>0</v>
      </c>
      <c r="T51" s="101">
        <f t="shared" si="1"/>
        <v>98</v>
      </c>
      <c r="U51" s="101">
        <f>IF(T51&gt;1,COUNTIF($P$6:P51,P51),0)</f>
        <v>44</v>
      </c>
      <c r="V51" s="101">
        <f t="shared" si="2"/>
        <v>3.44</v>
      </c>
    </row>
    <row r="52" spans="2:22" x14ac:dyDescent="0.25">
      <c r="B52" s="128"/>
      <c r="C52" s="129"/>
      <c r="D52" s="130"/>
      <c r="E52" s="130"/>
      <c r="F52" s="130"/>
      <c r="G52" s="130"/>
      <c r="H52" s="130"/>
      <c r="I52" s="130"/>
      <c r="J52" s="130"/>
      <c r="K52" s="130"/>
      <c r="L52" s="130"/>
      <c r="M52" s="130"/>
      <c r="N52" s="130"/>
      <c r="O52" s="130"/>
      <c r="P52" s="102">
        <f t="shared" si="0"/>
        <v>0</v>
      </c>
      <c r="T52" s="101">
        <f t="shared" si="1"/>
        <v>98</v>
      </c>
      <c r="U52" s="101">
        <f>IF(T52&gt;1,COUNTIF($P$6:P52,P52),0)</f>
        <v>45</v>
      </c>
      <c r="V52" s="101">
        <f t="shared" si="2"/>
        <v>3.45</v>
      </c>
    </row>
    <row r="53" spans="2:22" x14ac:dyDescent="0.25">
      <c r="B53" s="128"/>
      <c r="C53" s="129"/>
      <c r="D53" s="130"/>
      <c r="E53" s="130"/>
      <c r="F53" s="130"/>
      <c r="G53" s="130"/>
      <c r="H53" s="130"/>
      <c r="I53" s="130"/>
      <c r="J53" s="130"/>
      <c r="K53" s="130"/>
      <c r="L53" s="130"/>
      <c r="M53" s="130"/>
      <c r="N53" s="130"/>
      <c r="O53" s="130"/>
      <c r="P53" s="102">
        <f t="shared" si="0"/>
        <v>0</v>
      </c>
      <c r="T53" s="101">
        <f t="shared" si="1"/>
        <v>98</v>
      </c>
      <c r="U53" s="101">
        <f>IF(T53&gt;1,COUNTIF($P$6:P53,P53),0)</f>
        <v>46</v>
      </c>
      <c r="V53" s="101">
        <f t="shared" si="2"/>
        <v>3.46</v>
      </c>
    </row>
    <row r="54" spans="2:22" x14ac:dyDescent="0.25">
      <c r="B54" s="128"/>
      <c r="C54" s="129"/>
      <c r="D54" s="130"/>
      <c r="E54" s="130"/>
      <c r="F54" s="130"/>
      <c r="G54" s="130"/>
      <c r="H54" s="130"/>
      <c r="I54" s="130"/>
      <c r="J54" s="130"/>
      <c r="K54" s="130"/>
      <c r="L54" s="130"/>
      <c r="M54" s="130"/>
      <c r="N54" s="130"/>
      <c r="O54" s="130"/>
      <c r="P54" s="102">
        <f t="shared" si="0"/>
        <v>0</v>
      </c>
      <c r="T54" s="101">
        <f t="shared" si="1"/>
        <v>98</v>
      </c>
      <c r="U54" s="101">
        <f>IF(T54&gt;1,COUNTIF($P$6:P54,P54),0)</f>
        <v>47</v>
      </c>
      <c r="V54" s="101">
        <f t="shared" si="2"/>
        <v>3.4699999999999998</v>
      </c>
    </row>
    <row r="55" spans="2:22" x14ac:dyDescent="0.25">
      <c r="B55" s="128"/>
      <c r="C55" s="129"/>
      <c r="D55" s="130"/>
      <c r="E55" s="130"/>
      <c r="F55" s="130"/>
      <c r="G55" s="130"/>
      <c r="H55" s="130"/>
      <c r="I55" s="130"/>
      <c r="J55" s="130"/>
      <c r="K55" s="130"/>
      <c r="L55" s="130"/>
      <c r="M55" s="130"/>
      <c r="N55" s="130"/>
      <c r="O55" s="130"/>
      <c r="P55" s="102">
        <f t="shared" si="0"/>
        <v>0</v>
      </c>
      <c r="T55" s="101">
        <f t="shared" si="1"/>
        <v>98</v>
      </c>
      <c r="U55" s="101">
        <f>IF(T55&gt;1,COUNTIF($P$6:P55,P55),0)</f>
        <v>48</v>
      </c>
      <c r="V55" s="101">
        <f t="shared" si="2"/>
        <v>3.48</v>
      </c>
    </row>
    <row r="56" spans="2:22" x14ac:dyDescent="0.25">
      <c r="B56" s="128"/>
      <c r="C56" s="129"/>
      <c r="D56" s="130"/>
      <c r="E56" s="130"/>
      <c r="F56" s="130"/>
      <c r="G56" s="130"/>
      <c r="H56" s="130"/>
      <c r="I56" s="130"/>
      <c r="J56" s="130"/>
      <c r="K56" s="130"/>
      <c r="L56" s="130"/>
      <c r="M56" s="130"/>
      <c r="N56" s="130"/>
      <c r="O56" s="130"/>
      <c r="P56" s="102">
        <f t="shared" si="0"/>
        <v>0</v>
      </c>
      <c r="T56" s="101">
        <f t="shared" si="1"/>
        <v>98</v>
      </c>
      <c r="U56" s="101">
        <f>IF(T56&gt;1,COUNTIF($P$6:P56,P56),0)</f>
        <v>49</v>
      </c>
      <c r="V56" s="101">
        <f t="shared" si="2"/>
        <v>3.49</v>
      </c>
    </row>
    <row r="57" spans="2:22" x14ac:dyDescent="0.25">
      <c r="B57" s="128"/>
      <c r="C57" s="129"/>
      <c r="D57" s="130"/>
      <c r="E57" s="130"/>
      <c r="F57" s="130"/>
      <c r="G57" s="130"/>
      <c r="H57" s="130"/>
      <c r="I57" s="130"/>
      <c r="J57" s="130"/>
      <c r="K57" s="130"/>
      <c r="L57" s="130"/>
      <c r="M57" s="130"/>
      <c r="N57" s="130"/>
      <c r="O57" s="130"/>
      <c r="P57" s="102">
        <f t="shared" si="0"/>
        <v>0</v>
      </c>
      <c r="T57" s="101">
        <f t="shared" si="1"/>
        <v>98</v>
      </c>
      <c r="U57" s="101">
        <f>IF(T57&gt;1,COUNTIF($P$6:P57,P57),0)</f>
        <v>50</v>
      </c>
      <c r="V57" s="101">
        <f t="shared" si="2"/>
        <v>3.5</v>
      </c>
    </row>
    <row r="58" spans="2:22" x14ac:dyDescent="0.25">
      <c r="B58" s="128"/>
      <c r="C58" s="129"/>
      <c r="D58" s="130"/>
      <c r="E58" s="130"/>
      <c r="F58" s="130"/>
      <c r="G58" s="130"/>
      <c r="H58" s="130"/>
      <c r="I58" s="130"/>
      <c r="J58" s="130"/>
      <c r="K58" s="130"/>
      <c r="L58" s="130"/>
      <c r="M58" s="130"/>
      <c r="N58" s="130"/>
      <c r="O58" s="130"/>
      <c r="P58" s="102">
        <f t="shared" si="0"/>
        <v>0</v>
      </c>
      <c r="T58" s="101">
        <f t="shared" si="1"/>
        <v>98</v>
      </c>
      <c r="U58" s="101">
        <f>IF(T58&gt;1,COUNTIF($P$6:P58,P58),0)</f>
        <v>51</v>
      </c>
      <c r="V58" s="101">
        <f t="shared" si="2"/>
        <v>3.51</v>
      </c>
    </row>
    <row r="59" spans="2:22" x14ac:dyDescent="0.25">
      <c r="B59" s="128"/>
      <c r="C59" s="129"/>
      <c r="D59" s="130"/>
      <c r="E59" s="130"/>
      <c r="F59" s="130"/>
      <c r="G59" s="130"/>
      <c r="H59" s="130"/>
      <c r="I59" s="130"/>
      <c r="J59" s="130"/>
      <c r="K59" s="130"/>
      <c r="L59" s="130"/>
      <c r="M59" s="130"/>
      <c r="N59" s="130"/>
      <c r="O59" s="130"/>
      <c r="P59" s="102">
        <f t="shared" si="0"/>
        <v>0</v>
      </c>
      <c r="T59" s="101">
        <f t="shared" si="1"/>
        <v>98</v>
      </c>
      <c r="U59" s="101">
        <f>IF(T59&gt;1,COUNTIF($P$6:P59,P59),0)</f>
        <v>52</v>
      </c>
      <c r="V59" s="101">
        <f t="shared" si="2"/>
        <v>3.52</v>
      </c>
    </row>
    <row r="60" spans="2:22" x14ac:dyDescent="0.25">
      <c r="B60" s="128"/>
      <c r="C60" s="129"/>
      <c r="D60" s="130"/>
      <c r="E60" s="130"/>
      <c r="F60" s="130"/>
      <c r="G60" s="130"/>
      <c r="H60" s="130"/>
      <c r="I60" s="130"/>
      <c r="J60" s="130"/>
      <c r="K60" s="130"/>
      <c r="L60" s="130"/>
      <c r="M60" s="130"/>
      <c r="N60" s="130"/>
      <c r="O60" s="130"/>
      <c r="P60" s="102">
        <f t="shared" si="0"/>
        <v>0</v>
      </c>
      <c r="T60" s="101">
        <f t="shared" si="1"/>
        <v>98</v>
      </c>
      <c r="U60" s="101">
        <f>IF(T60&gt;1,COUNTIF($P$6:P60,P60),0)</f>
        <v>53</v>
      </c>
      <c r="V60" s="101">
        <f t="shared" si="2"/>
        <v>3.5300000000000002</v>
      </c>
    </row>
    <row r="61" spans="2:22" x14ac:dyDescent="0.25">
      <c r="B61" s="128"/>
      <c r="C61" s="129"/>
      <c r="D61" s="130"/>
      <c r="E61" s="130"/>
      <c r="F61" s="130"/>
      <c r="G61" s="130"/>
      <c r="H61" s="130"/>
      <c r="I61" s="130"/>
      <c r="J61" s="130"/>
      <c r="K61" s="130"/>
      <c r="L61" s="130"/>
      <c r="M61" s="130"/>
      <c r="N61" s="130"/>
      <c r="O61" s="130"/>
      <c r="P61" s="102">
        <f t="shared" si="0"/>
        <v>0</v>
      </c>
      <c r="T61" s="101">
        <f t="shared" si="1"/>
        <v>98</v>
      </c>
      <c r="U61" s="101">
        <f>IF(T61&gt;1,COUNTIF($P$6:P61,P61),0)</f>
        <v>54</v>
      </c>
      <c r="V61" s="101">
        <f t="shared" si="2"/>
        <v>3.54</v>
      </c>
    </row>
    <row r="62" spans="2:22" x14ac:dyDescent="0.25">
      <c r="B62" s="128"/>
      <c r="C62" s="129"/>
      <c r="D62" s="130"/>
      <c r="E62" s="130"/>
      <c r="F62" s="130"/>
      <c r="G62" s="130"/>
      <c r="H62" s="130"/>
      <c r="I62" s="130"/>
      <c r="J62" s="130"/>
      <c r="K62" s="130"/>
      <c r="L62" s="130"/>
      <c r="M62" s="130"/>
      <c r="N62" s="130"/>
      <c r="O62" s="130"/>
      <c r="P62" s="102">
        <f t="shared" si="0"/>
        <v>0</v>
      </c>
      <c r="T62" s="101">
        <f t="shared" si="1"/>
        <v>98</v>
      </c>
      <c r="U62" s="101">
        <f>IF(T62&gt;1,COUNTIF($P$6:P62,P62),0)</f>
        <v>55</v>
      </c>
      <c r="V62" s="101">
        <f t="shared" si="2"/>
        <v>3.55</v>
      </c>
    </row>
    <row r="63" spans="2:22" x14ac:dyDescent="0.25">
      <c r="B63" s="128"/>
      <c r="C63" s="129"/>
      <c r="D63" s="130"/>
      <c r="E63" s="130"/>
      <c r="F63" s="130"/>
      <c r="G63" s="130"/>
      <c r="H63" s="130"/>
      <c r="I63" s="130"/>
      <c r="J63" s="130"/>
      <c r="K63" s="130"/>
      <c r="L63" s="130"/>
      <c r="M63" s="130"/>
      <c r="N63" s="130"/>
      <c r="O63" s="130"/>
      <c r="P63" s="102">
        <f t="shared" si="0"/>
        <v>0</v>
      </c>
      <c r="T63" s="101">
        <f t="shared" si="1"/>
        <v>98</v>
      </c>
      <c r="U63" s="101">
        <f>IF(T63&gt;1,COUNTIF($P$6:P63,P63),0)</f>
        <v>56</v>
      </c>
      <c r="V63" s="101">
        <f t="shared" si="2"/>
        <v>3.56</v>
      </c>
    </row>
    <row r="64" spans="2:22" x14ac:dyDescent="0.25">
      <c r="B64" s="128"/>
      <c r="C64" s="129"/>
      <c r="D64" s="130"/>
      <c r="E64" s="130"/>
      <c r="F64" s="130"/>
      <c r="G64" s="130"/>
      <c r="H64" s="130"/>
      <c r="I64" s="130"/>
      <c r="J64" s="130"/>
      <c r="K64" s="130"/>
      <c r="L64" s="130"/>
      <c r="M64" s="130"/>
      <c r="N64" s="130"/>
      <c r="O64" s="130"/>
      <c r="P64" s="102">
        <f t="shared" si="0"/>
        <v>0</v>
      </c>
      <c r="T64" s="101">
        <f t="shared" si="1"/>
        <v>98</v>
      </c>
      <c r="U64" s="101">
        <f>IF(T64&gt;1,COUNTIF($P$6:P64,P64),0)</f>
        <v>57</v>
      </c>
      <c r="V64" s="101">
        <f t="shared" si="2"/>
        <v>3.57</v>
      </c>
    </row>
    <row r="65" spans="2:22" x14ac:dyDescent="0.25">
      <c r="B65" s="128"/>
      <c r="C65" s="129"/>
      <c r="D65" s="130"/>
      <c r="E65" s="130"/>
      <c r="F65" s="130"/>
      <c r="G65" s="130"/>
      <c r="H65" s="130"/>
      <c r="I65" s="130"/>
      <c r="J65" s="130"/>
      <c r="K65" s="130"/>
      <c r="L65" s="130"/>
      <c r="M65" s="130"/>
      <c r="N65" s="130"/>
      <c r="O65" s="130"/>
      <c r="P65" s="102">
        <f t="shared" si="0"/>
        <v>0</v>
      </c>
      <c r="T65" s="101">
        <f t="shared" si="1"/>
        <v>98</v>
      </c>
      <c r="U65" s="101">
        <f>IF(T65&gt;1,COUNTIF($P$6:P65,P65),0)</f>
        <v>58</v>
      </c>
      <c r="V65" s="101">
        <f t="shared" si="2"/>
        <v>3.58</v>
      </c>
    </row>
    <row r="66" spans="2:22" x14ac:dyDescent="0.25">
      <c r="B66" s="128"/>
      <c r="C66" s="129"/>
      <c r="D66" s="130"/>
      <c r="E66" s="130"/>
      <c r="F66" s="130"/>
      <c r="G66" s="130"/>
      <c r="H66" s="130"/>
      <c r="I66" s="130"/>
      <c r="J66" s="130"/>
      <c r="K66" s="130"/>
      <c r="L66" s="130"/>
      <c r="M66" s="130"/>
      <c r="N66" s="130"/>
      <c r="O66" s="130"/>
      <c r="P66" s="102">
        <f t="shared" si="0"/>
        <v>0</v>
      </c>
      <c r="T66" s="101">
        <f t="shared" si="1"/>
        <v>98</v>
      </c>
      <c r="U66" s="101">
        <f>IF(T66&gt;1,COUNTIF($P$6:P66,P66),0)</f>
        <v>59</v>
      </c>
      <c r="V66" s="101">
        <f t="shared" si="2"/>
        <v>3.59</v>
      </c>
    </row>
    <row r="67" spans="2:22" x14ac:dyDescent="0.25">
      <c r="B67" s="128"/>
      <c r="C67" s="129"/>
      <c r="D67" s="130"/>
      <c r="E67" s="130"/>
      <c r="F67" s="130"/>
      <c r="G67" s="130"/>
      <c r="H67" s="130"/>
      <c r="I67" s="130"/>
      <c r="J67" s="130"/>
      <c r="K67" s="130"/>
      <c r="L67" s="130"/>
      <c r="M67" s="130"/>
      <c r="N67" s="130"/>
      <c r="O67" s="130"/>
      <c r="P67" s="102">
        <f t="shared" si="0"/>
        <v>0</v>
      </c>
      <c r="T67" s="101">
        <f t="shared" si="1"/>
        <v>98</v>
      </c>
      <c r="U67" s="101">
        <f>IF(T67&gt;1,COUNTIF($P$6:P67,P67),0)</f>
        <v>60</v>
      </c>
      <c r="V67" s="101">
        <f t="shared" si="2"/>
        <v>3.6</v>
      </c>
    </row>
    <row r="68" spans="2:22" x14ac:dyDescent="0.25">
      <c r="B68" s="128"/>
      <c r="C68" s="129"/>
      <c r="D68" s="130"/>
      <c r="E68" s="130"/>
      <c r="F68" s="130"/>
      <c r="G68" s="130"/>
      <c r="H68" s="130"/>
      <c r="I68" s="130"/>
      <c r="J68" s="130"/>
      <c r="K68" s="130"/>
      <c r="L68" s="130"/>
      <c r="M68" s="130"/>
      <c r="N68" s="130"/>
      <c r="O68" s="130"/>
      <c r="P68" s="102">
        <f t="shared" si="0"/>
        <v>0</v>
      </c>
      <c r="T68" s="101">
        <f t="shared" si="1"/>
        <v>98</v>
      </c>
      <c r="U68" s="101">
        <f>IF(T68&gt;1,COUNTIF($P$6:P68,P68),0)</f>
        <v>61</v>
      </c>
      <c r="V68" s="101">
        <f t="shared" si="2"/>
        <v>3.61</v>
      </c>
    </row>
    <row r="69" spans="2:22" x14ac:dyDescent="0.25">
      <c r="B69" s="128"/>
      <c r="C69" s="129"/>
      <c r="D69" s="130"/>
      <c r="E69" s="130"/>
      <c r="F69" s="130"/>
      <c r="G69" s="130"/>
      <c r="H69" s="130"/>
      <c r="I69" s="130"/>
      <c r="J69" s="130"/>
      <c r="K69" s="130"/>
      <c r="L69" s="130"/>
      <c r="M69" s="130"/>
      <c r="N69" s="130"/>
      <c r="O69" s="130"/>
      <c r="P69" s="102">
        <f t="shared" si="0"/>
        <v>0</v>
      </c>
      <c r="T69" s="101">
        <f t="shared" si="1"/>
        <v>98</v>
      </c>
      <c r="U69" s="101">
        <f>IF(T69&gt;1,COUNTIF($P$6:P69,P69),0)</f>
        <v>62</v>
      </c>
      <c r="V69" s="101">
        <f t="shared" si="2"/>
        <v>3.62</v>
      </c>
    </row>
    <row r="70" spans="2:22" x14ac:dyDescent="0.25">
      <c r="B70" s="128"/>
      <c r="C70" s="129"/>
      <c r="D70" s="130"/>
      <c r="E70" s="130"/>
      <c r="F70" s="130"/>
      <c r="G70" s="130"/>
      <c r="H70" s="130"/>
      <c r="I70" s="130"/>
      <c r="J70" s="130"/>
      <c r="K70" s="130"/>
      <c r="L70" s="130"/>
      <c r="M70" s="130"/>
      <c r="N70" s="130"/>
      <c r="O70" s="130"/>
      <c r="P70" s="102">
        <f t="shared" si="0"/>
        <v>0</v>
      </c>
      <c r="T70" s="101">
        <f t="shared" si="1"/>
        <v>98</v>
      </c>
      <c r="U70" s="101">
        <f>IF(T70&gt;1,COUNTIF($P$6:P70,P70),0)</f>
        <v>63</v>
      </c>
      <c r="V70" s="101">
        <f t="shared" si="2"/>
        <v>3.63</v>
      </c>
    </row>
    <row r="71" spans="2:22" x14ac:dyDescent="0.25">
      <c r="B71" s="128"/>
      <c r="C71" s="129"/>
      <c r="D71" s="130"/>
      <c r="E71" s="130"/>
      <c r="F71" s="130"/>
      <c r="G71" s="130"/>
      <c r="H71" s="130"/>
      <c r="I71" s="130"/>
      <c r="J71" s="130"/>
      <c r="K71" s="130"/>
      <c r="L71" s="130"/>
      <c r="M71" s="130"/>
      <c r="N71" s="130"/>
      <c r="O71" s="130"/>
      <c r="P71" s="102">
        <f t="shared" ref="P71:P105" si="3">SUM(D71:O71)</f>
        <v>0</v>
      </c>
      <c r="T71" s="101">
        <f t="shared" ref="T71:T105" si="4">COUNTIF($P$6:$P$105,P71)</f>
        <v>98</v>
      </c>
      <c r="U71" s="101">
        <f>IF(T71&gt;1,COUNTIF($P$6:P71,P71),0)</f>
        <v>64</v>
      </c>
      <c r="V71" s="101">
        <f t="shared" ref="V71:V105" si="5">IF(T71=1,RANK(P71,$P$6:$P$105),RANK(P71,$P$6:$P$105)+U71/100)</f>
        <v>3.64</v>
      </c>
    </row>
    <row r="72" spans="2:22" x14ac:dyDescent="0.25">
      <c r="B72" s="128"/>
      <c r="C72" s="129"/>
      <c r="D72" s="130"/>
      <c r="E72" s="130"/>
      <c r="F72" s="130"/>
      <c r="G72" s="130"/>
      <c r="H72" s="130"/>
      <c r="I72" s="130"/>
      <c r="J72" s="130"/>
      <c r="K72" s="130"/>
      <c r="L72" s="130"/>
      <c r="M72" s="130"/>
      <c r="N72" s="130"/>
      <c r="O72" s="130"/>
      <c r="P72" s="102">
        <f t="shared" si="3"/>
        <v>0</v>
      </c>
      <c r="T72" s="101">
        <f t="shared" si="4"/>
        <v>98</v>
      </c>
      <c r="U72" s="101">
        <f>IF(T72&gt;1,COUNTIF($P$6:P72,P72),0)</f>
        <v>65</v>
      </c>
      <c r="V72" s="101">
        <f t="shared" si="5"/>
        <v>3.65</v>
      </c>
    </row>
    <row r="73" spans="2:22" x14ac:dyDescent="0.25">
      <c r="B73" s="128"/>
      <c r="C73" s="129"/>
      <c r="D73" s="130"/>
      <c r="E73" s="130"/>
      <c r="F73" s="130"/>
      <c r="G73" s="130"/>
      <c r="H73" s="130"/>
      <c r="I73" s="130"/>
      <c r="J73" s="130"/>
      <c r="K73" s="130"/>
      <c r="L73" s="130"/>
      <c r="M73" s="130"/>
      <c r="N73" s="130"/>
      <c r="O73" s="130"/>
      <c r="P73" s="102">
        <f t="shared" si="3"/>
        <v>0</v>
      </c>
      <c r="T73" s="101">
        <f t="shared" si="4"/>
        <v>98</v>
      </c>
      <c r="U73" s="101">
        <f>IF(T73&gt;1,COUNTIF($P$6:P73,P73),0)</f>
        <v>66</v>
      </c>
      <c r="V73" s="101">
        <f t="shared" si="5"/>
        <v>3.66</v>
      </c>
    </row>
    <row r="74" spans="2:22" x14ac:dyDescent="0.25">
      <c r="B74" s="128"/>
      <c r="C74" s="129"/>
      <c r="D74" s="130"/>
      <c r="E74" s="130"/>
      <c r="F74" s="130"/>
      <c r="G74" s="130"/>
      <c r="H74" s="130"/>
      <c r="I74" s="130"/>
      <c r="J74" s="130"/>
      <c r="K74" s="130"/>
      <c r="L74" s="130"/>
      <c r="M74" s="130"/>
      <c r="N74" s="130"/>
      <c r="O74" s="130"/>
      <c r="P74" s="102">
        <f t="shared" si="3"/>
        <v>0</v>
      </c>
      <c r="T74" s="101">
        <f t="shared" si="4"/>
        <v>98</v>
      </c>
      <c r="U74" s="101">
        <f>IF(T74&gt;1,COUNTIF($P$6:P74,P74),0)</f>
        <v>67</v>
      </c>
      <c r="V74" s="101">
        <f t="shared" si="5"/>
        <v>3.67</v>
      </c>
    </row>
    <row r="75" spans="2:22" x14ac:dyDescent="0.25">
      <c r="B75" s="128"/>
      <c r="C75" s="129"/>
      <c r="D75" s="130"/>
      <c r="E75" s="130"/>
      <c r="F75" s="130"/>
      <c r="G75" s="130"/>
      <c r="H75" s="130"/>
      <c r="I75" s="130"/>
      <c r="J75" s="130"/>
      <c r="K75" s="130"/>
      <c r="L75" s="130"/>
      <c r="M75" s="130"/>
      <c r="N75" s="130"/>
      <c r="O75" s="130"/>
      <c r="P75" s="102">
        <f t="shared" si="3"/>
        <v>0</v>
      </c>
      <c r="T75" s="101">
        <f t="shared" si="4"/>
        <v>98</v>
      </c>
      <c r="U75" s="101">
        <f>IF(T75&gt;1,COUNTIF($P$6:P75,P75),0)</f>
        <v>68</v>
      </c>
      <c r="V75" s="101">
        <f t="shared" si="5"/>
        <v>3.68</v>
      </c>
    </row>
    <row r="76" spans="2:22" x14ac:dyDescent="0.25">
      <c r="B76" s="128"/>
      <c r="C76" s="129"/>
      <c r="D76" s="130"/>
      <c r="E76" s="130"/>
      <c r="F76" s="130"/>
      <c r="G76" s="130"/>
      <c r="H76" s="130"/>
      <c r="I76" s="130"/>
      <c r="J76" s="130"/>
      <c r="K76" s="130"/>
      <c r="L76" s="130"/>
      <c r="M76" s="130"/>
      <c r="N76" s="130"/>
      <c r="O76" s="130"/>
      <c r="P76" s="102">
        <f t="shared" si="3"/>
        <v>0</v>
      </c>
      <c r="T76" s="101">
        <f t="shared" si="4"/>
        <v>98</v>
      </c>
      <c r="U76" s="101">
        <f>IF(T76&gt;1,COUNTIF($P$6:P76,P76),0)</f>
        <v>69</v>
      </c>
      <c r="V76" s="101">
        <f t="shared" si="5"/>
        <v>3.69</v>
      </c>
    </row>
    <row r="77" spans="2:22" x14ac:dyDescent="0.25">
      <c r="B77" s="128"/>
      <c r="C77" s="129"/>
      <c r="D77" s="130"/>
      <c r="E77" s="130"/>
      <c r="F77" s="130"/>
      <c r="G77" s="130"/>
      <c r="H77" s="130"/>
      <c r="I77" s="130"/>
      <c r="J77" s="130"/>
      <c r="K77" s="130"/>
      <c r="L77" s="130"/>
      <c r="M77" s="130"/>
      <c r="N77" s="130"/>
      <c r="O77" s="130"/>
      <c r="P77" s="102">
        <f t="shared" si="3"/>
        <v>0</v>
      </c>
      <c r="T77" s="101">
        <f t="shared" si="4"/>
        <v>98</v>
      </c>
      <c r="U77" s="101">
        <f>IF(T77&gt;1,COUNTIF($P$6:P77,P77),0)</f>
        <v>70</v>
      </c>
      <c r="V77" s="101">
        <f t="shared" si="5"/>
        <v>3.7</v>
      </c>
    </row>
    <row r="78" spans="2:22" x14ac:dyDescent="0.25">
      <c r="B78" s="128"/>
      <c r="C78" s="129"/>
      <c r="D78" s="130"/>
      <c r="E78" s="130"/>
      <c r="F78" s="130"/>
      <c r="G78" s="130"/>
      <c r="H78" s="130"/>
      <c r="I78" s="130"/>
      <c r="J78" s="130"/>
      <c r="K78" s="130"/>
      <c r="L78" s="130"/>
      <c r="M78" s="130"/>
      <c r="N78" s="130"/>
      <c r="O78" s="130"/>
      <c r="P78" s="102">
        <f t="shared" si="3"/>
        <v>0</v>
      </c>
      <c r="T78" s="101">
        <f t="shared" si="4"/>
        <v>98</v>
      </c>
      <c r="U78" s="101">
        <f>IF(T78&gt;1,COUNTIF($P$6:P78,P78),0)</f>
        <v>71</v>
      </c>
      <c r="V78" s="101">
        <f t="shared" si="5"/>
        <v>3.71</v>
      </c>
    </row>
    <row r="79" spans="2:22" x14ac:dyDescent="0.25">
      <c r="B79" s="128"/>
      <c r="C79" s="129"/>
      <c r="D79" s="130"/>
      <c r="E79" s="130"/>
      <c r="F79" s="130"/>
      <c r="G79" s="130"/>
      <c r="H79" s="130"/>
      <c r="I79" s="130"/>
      <c r="J79" s="130"/>
      <c r="K79" s="130"/>
      <c r="L79" s="130"/>
      <c r="M79" s="130"/>
      <c r="N79" s="130"/>
      <c r="O79" s="130"/>
      <c r="P79" s="102">
        <f t="shared" si="3"/>
        <v>0</v>
      </c>
      <c r="T79" s="101">
        <f t="shared" si="4"/>
        <v>98</v>
      </c>
      <c r="U79" s="101">
        <f>IF(T79&gt;1,COUNTIF($P$6:P79,P79),0)</f>
        <v>72</v>
      </c>
      <c r="V79" s="101">
        <f t="shared" si="5"/>
        <v>3.7199999999999998</v>
      </c>
    </row>
    <row r="80" spans="2:22" x14ac:dyDescent="0.25">
      <c r="B80" s="128"/>
      <c r="C80" s="129"/>
      <c r="D80" s="130"/>
      <c r="E80" s="130"/>
      <c r="F80" s="130"/>
      <c r="G80" s="130"/>
      <c r="H80" s="130"/>
      <c r="I80" s="130"/>
      <c r="J80" s="130"/>
      <c r="K80" s="130"/>
      <c r="L80" s="130"/>
      <c r="M80" s="130"/>
      <c r="N80" s="130"/>
      <c r="O80" s="130"/>
      <c r="P80" s="102">
        <f t="shared" si="3"/>
        <v>0</v>
      </c>
      <c r="T80" s="101">
        <f t="shared" si="4"/>
        <v>98</v>
      </c>
      <c r="U80" s="101">
        <f>IF(T80&gt;1,COUNTIF($P$6:P80,P80),0)</f>
        <v>73</v>
      </c>
      <c r="V80" s="101">
        <f t="shared" si="5"/>
        <v>3.73</v>
      </c>
    </row>
    <row r="81" spans="2:22" x14ac:dyDescent="0.25">
      <c r="B81" s="128"/>
      <c r="C81" s="129"/>
      <c r="D81" s="130"/>
      <c r="E81" s="130"/>
      <c r="F81" s="130"/>
      <c r="G81" s="130"/>
      <c r="H81" s="130"/>
      <c r="I81" s="130"/>
      <c r="J81" s="130"/>
      <c r="K81" s="130"/>
      <c r="L81" s="130"/>
      <c r="M81" s="130"/>
      <c r="N81" s="130"/>
      <c r="O81" s="130"/>
      <c r="P81" s="102">
        <f t="shared" si="3"/>
        <v>0</v>
      </c>
      <c r="T81" s="101">
        <f t="shared" si="4"/>
        <v>98</v>
      </c>
      <c r="U81" s="101">
        <f>IF(T81&gt;1,COUNTIF($P$6:P81,P81),0)</f>
        <v>74</v>
      </c>
      <c r="V81" s="101">
        <f t="shared" si="5"/>
        <v>3.74</v>
      </c>
    </row>
    <row r="82" spans="2:22" x14ac:dyDescent="0.25">
      <c r="B82" s="128"/>
      <c r="C82" s="129"/>
      <c r="D82" s="130"/>
      <c r="E82" s="130"/>
      <c r="F82" s="130"/>
      <c r="G82" s="130"/>
      <c r="H82" s="130"/>
      <c r="I82" s="130"/>
      <c r="J82" s="130"/>
      <c r="K82" s="130"/>
      <c r="L82" s="130"/>
      <c r="M82" s="130"/>
      <c r="N82" s="130"/>
      <c r="O82" s="130"/>
      <c r="P82" s="102">
        <f t="shared" si="3"/>
        <v>0</v>
      </c>
      <c r="T82" s="101">
        <f t="shared" si="4"/>
        <v>98</v>
      </c>
      <c r="U82" s="101">
        <f>IF(T82&gt;1,COUNTIF($P$6:P82,P82),0)</f>
        <v>75</v>
      </c>
      <c r="V82" s="101">
        <f t="shared" si="5"/>
        <v>3.75</v>
      </c>
    </row>
    <row r="83" spans="2:22" x14ac:dyDescent="0.25">
      <c r="B83" s="128"/>
      <c r="C83" s="129"/>
      <c r="D83" s="130"/>
      <c r="E83" s="130"/>
      <c r="F83" s="130"/>
      <c r="G83" s="130"/>
      <c r="H83" s="130"/>
      <c r="I83" s="130"/>
      <c r="J83" s="130"/>
      <c r="K83" s="130"/>
      <c r="L83" s="130"/>
      <c r="M83" s="130"/>
      <c r="N83" s="130"/>
      <c r="O83" s="130"/>
      <c r="P83" s="102">
        <f t="shared" si="3"/>
        <v>0</v>
      </c>
      <c r="T83" s="101">
        <f t="shared" si="4"/>
        <v>98</v>
      </c>
      <c r="U83" s="101">
        <f>IF(T83&gt;1,COUNTIF($P$6:P83,P83),0)</f>
        <v>76</v>
      </c>
      <c r="V83" s="101">
        <f t="shared" si="5"/>
        <v>3.76</v>
      </c>
    </row>
    <row r="84" spans="2:22" x14ac:dyDescent="0.25">
      <c r="B84" s="128"/>
      <c r="C84" s="129"/>
      <c r="D84" s="130"/>
      <c r="E84" s="130"/>
      <c r="F84" s="130"/>
      <c r="G84" s="130"/>
      <c r="H84" s="130"/>
      <c r="I84" s="130"/>
      <c r="J84" s="130"/>
      <c r="K84" s="130"/>
      <c r="L84" s="130"/>
      <c r="M84" s="130"/>
      <c r="N84" s="130"/>
      <c r="O84" s="130"/>
      <c r="P84" s="102">
        <f t="shared" si="3"/>
        <v>0</v>
      </c>
      <c r="T84" s="101">
        <f t="shared" si="4"/>
        <v>98</v>
      </c>
      <c r="U84" s="101">
        <f>IF(T84&gt;1,COUNTIF($P$6:P84,P84),0)</f>
        <v>77</v>
      </c>
      <c r="V84" s="101">
        <f t="shared" si="5"/>
        <v>3.77</v>
      </c>
    </row>
    <row r="85" spans="2:22" x14ac:dyDescent="0.25">
      <c r="B85" s="128"/>
      <c r="C85" s="129"/>
      <c r="D85" s="130"/>
      <c r="E85" s="130"/>
      <c r="F85" s="130"/>
      <c r="G85" s="130"/>
      <c r="H85" s="130"/>
      <c r="I85" s="130"/>
      <c r="J85" s="130"/>
      <c r="K85" s="130"/>
      <c r="L85" s="130"/>
      <c r="M85" s="130"/>
      <c r="N85" s="130"/>
      <c r="O85" s="130"/>
      <c r="P85" s="102">
        <f t="shared" si="3"/>
        <v>0</v>
      </c>
      <c r="T85" s="101">
        <f t="shared" si="4"/>
        <v>98</v>
      </c>
      <c r="U85" s="101">
        <f>IF(T85&gt;1,COUNTIF($P$6:P85,P85),0)</f>
        <v>78</v>
      </c>
      <c r="V85" s="101">
        <f t="shared" si="5"/>
        <v>3.7800000000000002</v>
      </c>
    </row>
    <row r="86" spans="2:22" x14ac:dyDescent="0.25">
      <c r="B86" s="128"/>
      <c r="C86" s="129"/>
      <c r="D86" s="130"/>
      <c r="E86" s="130"/>
      <c r="F86" s="130"/>
      <c r="G86" s="130"/>
      <c r="H86" s="130"/>
      <c r="I86" s="130"/>
      <c r="J86" s="130"/>
      <c r="K86" s="130"/>
      <c r="L86" s="130"/>
      <c r="M86" s="130"/>
      <c r="N86" s="130"/>
      <c r="O86" s="130"/>
      <c r="P86" s="102">
        <f t="shared" si="3"/>
        <v>0</v>
      </c>
      <c r="T86" s="101">
        <f t="shared" si="4"/>
        <v>98</v>
      </c>
      <c r="U86" s="101">
        <f>IF(T86&gt;1,COUNTIF($P$6:P86,P86),0)</f>
        <v>79</v>
      </c>
      <c r="V86" s="101">
        <f t="shared" si="5"/>
        <v>3.79</v>
      </c>
    </row>
    <row r="87" spans="2:22" x14ac:dyDescent="0.25">
      <c r="B87" s="128"/>
      <c r="C87" s="129"/>
      <c r="D87" s="130"/>
      <c r="E87" s="130"/>
      <c r="F87" s="130"/>
      <c r="G87" s="130"/>
      <c r="H87" s="130"/>
      <c r="I87" s="130"/>
      <c r="J87" s="130"/>
      <c r="K87" s="130"/>
      <c r="L87" s="130"/>
      <c r="M87" s="130"/>
      <c r="N87" s="130"/>
      <c r="O87" s="130"/>
      <c r="P87" s="102">
        <f t="shared" si="3"/>
        <v>0</v>
      </c>
      <c r="T87" s="101">
        <f t="shared" si="4"/>
        <v>98</v>
      </c>
      <c r="U87" s="101">
        <f>IF(T87&gt;1,COUNTIF($P$6:P87,P87),0)</f>
        <v>80</v>
      </c>
      <c r="V87" s="101">
        <f t="shared" si="5"/>
        <v>3.8</v>
      </c>
    </row>
    <row r="88" spans="2:22" x14ac:dyDescent="0.25">
      <c r="B88" s="128"/>
      <c r="C88" s="129"/>
      <c r="D88" s="130"/>
      <c r="E88" s="130"/>
      <c r="F88" s="130"/>
      <c r="G88" s="130"/>
      <c r="H88" s="130"/>
      <c r="I88" s="130"/>
      <c r="J88" s="130"/>
      <c r="K88" s="130"/>
      <c r="L88" s="130"/>
      <c r="M88" s="130"/>
      <c r="N88" s="130"/>
      <c r="O88" s="130"/>
      <c r="P88" s="102">
        <f t="shared" si="3"/>
        <v>0</v>
      </c>
      <c r="T88" s="101">
        <f t="shared" si="4"/>
        <v>98</v>
      </c>
      <c r="U88" s="101">
        <f>IF(T88&gt;1,COUNTIF($P$6:P88,P88),0)</f>
        <v>81</v>
      </c>
      <c r="V88" s="101">
        <f t="shared" si="5"/>
        <v>3.81</v>
      </c>
    </row>
    <row r="89" spans="2:22" x14ac:dyDescent="0.25">
      <c r="B89" s="128"/>
      <c r="C89" s="129"/>
      <c r="D89" s="130"/>
      <c r="E89" s="130"/>
      <c r="F89" s="130"/>
      <c r="G89" s="130"/>
      <c r="H89" s="130"/>
      <c r="I89" s="130"/>
      <c r="J89" s="130"/>
      <c r="K89" s="130"/>
      <c r="L89" s="130"/>
      <c r="M89" s="130"/>
      <c r="N89" s="130"/>
      <c r="O89" s="130"/>
      <c r="P89" s="102">
        <f t="shared" si="3"/>
        <v>0</v>
      </c>
      <c r="T89" s="101">
        <f t="shared" si="4"/>
        <v>98</v>
      </c>
      <c r="U89" s="101">
        <f>IF(T89&gt;1,COUNTIF($P$6:P89,P89),0)</f>
        <v>82</v>
      </c>
      <c r="V89" s="101">
        <f t="shared" si="5"/>
        <v>3.82</v>
      </c>
    </row>
    <row r="90" spans="2:22" x14ac:dyDescent="0.25">
      <c r="B90" s="128"/>
      <c r="C90" s="129"/>
      <c r="D90" s="130"/>
      <c r="E90" s="130"/>
      <c r="F90" s="130"/>
      <c r="G90" s="130"/>
      <c r="H90" s="130"/>
      <c r="I90" s="130"/>
      <c r="J90" s="130"/>
      <c r="K90" s="130"/>
      <c r="L90" s="130"/>
      <c r="M90" s="130"/>
      <c r="N90" s="130"/>
      <c r="O90" s="130"/>
      <c r="P90" s="102">
        <f t="shared" si="3"/>
        <v>0</v>
      </c>
      <c r="T90" s="101">
        <f t="shared" si="4"/>
        <v>98</v>
      </c>
      <c r="U90" s="101">
        <f>IF(T90&gt;1,COUNTIF($P$6:P90,P90),0)</f>
        <v>83</v>
      </c>
      <c r="V90" s="101">
        <f t="shared" si="5"/>
        <v>3.83</v>
      </c>
    </row>
    <row r="91" spans="2:22" x14ac:dyDescent="0.25">
      <c r="B91" s="128"/>
      <c r="C91" s="129"/>
      <c r="D91" s="130"/>
      <c r="E91" s="130"/>
      <c r="F91" s="130"/>
      <c r="G91" s="130"/>
      <c r="H91" s="130"/>
      <c r="I91" s="130"/>
      <c r="J91" s="130"/>
      <c r="K91" s="130"/>
      <c r="L91" s="130"/>
      <c r="M91" s="130"/>
      <c r="N91" s="130"/>
      <c r="O91" s="130"/>
      <c r="P91" s="102">
        <f t="shared" si="3"/>
        <v>0</v>
      </c>
      <c r="T91" s="101">
        <f t="shared" si="4"/>
        <v>98</v>
      </c>
      <c r="U91" s="101">
        <f>IF(T91&gt;1,COUNTIF($P$6:P91,P91),0)</f>
        <v>84</v>
      </c>
      <c r="V91" s="101">
        <f t="shared" si="5"/>
        <v>3.84</v>
      </c>
    </row>
    <row r="92" spans="2:22" x14ac:dyDescent="0.25">
      <c r="B92" s="128"/>
      <c r="C92" s="129"/>
      <c r="D92" s="130"/>
      <c r="E92" s="130"/>
      <c r="F92" s="130"/>
      <c r="G92" s="130"/>
      <c r="H92" s="130"/>
      <c r="I92" s="130"/>
      <c r="J92" s="130"/>
      <c r="K92" s="130"/>
      <c r="L92" s="130"/>
      <c r="M92" s="130"/>
      <c r="N92" s="130"/>
      <c r="O92" s="130"/>
      <c r="P92" s="102">
        <f t="shared" si="3"/>
        <v>0</v>
      </c>
      <c r="T92" s="101">
        <f t="shared" si="4"/>
        <v>98</v>
      </c>
      <c r="U92" s="101">
        <f>IF(T92&gt;1,COUNTIF($P$6:P92,P92),0)</f>
        <v>85</v>
      </c>
      <c r="V92" s="101">
        <f t="shared" si="5"/>
        <v>3.85</v>
      </c>
    </row>
    <row r="93" spans="2:22" x14ac:dyDescent="0.25">
      <c r="B93" s="128"/>
      <c r="C93" s="129"/>
      <c r="D93" s="130"/>
      <c r="E93" s="130"/>
      <c r="F93" s="130"/>
      <c r="G93" s="130"/>
      <c r="H93" s="130"/>
      <c r="I93" s="130"/>
      <c r="J93" s="130"/>
      <c r="K93" s="130"/>
      <c r="L93" s="130"/>
      <c r="M93" s="130"/>
      <c r="N93" s="130"/>
      <c r="O93" s="130"/>
      <c r="P93" s="102">
        <f t="shared" si="3"/>
        <v>0</v>
      </c>
      <c r="T93" s="101">
        <f t="shared" si="4"/>
        <v>98</v>
      </c>
      <c r="U93" s="101">
        <f>IF(T93&gt;1,COUNTIF($P$6:P93,P93),0)</f>
        <v>86</v>
      </c>
      <c r="V93" s="101">
        <f t="shared" si="5"/>
        <v>3.86</v>
      </c>
    </row>
    <row r="94" spans="2:22" x14ac:dyDescent="0.25">
      <c r="B94" s="128"/>
      <c r="C94" s="129"/>
      <c r="D94" s="130"/>
      <c r="E94" s="130"/>
      <c r="F94" s="130"/>
      <c r="G94" s="130"/>
      <c r="H94" s="130"/>
      <c r="I94" s="130"/>
      <c r="J94" s="130"/>
      <c r="K94" s="130"/>
      <c r="L94" s="130"/>
      <c r="M94" s="130"/>
      <c r="N94" s="130"/>
      <c r="O94" s="130"/>
      <c r="P94" s="102">
        <f t="shared" si="3"/>
        <v>0</v>
      </c>
      <c r="T94" s="101">
        <f t="shared" si="4"/>
        <v>98</v>
      </c>
      <c r="U94" s="101">
        <f>IF(T94&gt;1,COUNTIF($P$6:P94,P94),0)</f>
        <v>87</v>
      </c>
      <c r="V94" s="101">
        <f t="shared" si="5"/>
        <v>3.87</v>
      </c>
    </row>
    <row r="95" spans="2:22" x14ac:dyDescent="0.25">
      <c r="B95" s="128"/>
      <c r="C95" s="129"/>
      <c r="D95" s="130"/>
      <c r="E95" s="130"/>
      <c r="F95" s="130"/>
      <c r="G95" s="130"/>
      <c r="H95" s="130"/>
      <c r="I95" s="130"/>
      <c r="J95" s="130"/>
      <c r="K95" s="130"/>
      <c r="L95" s="130"/>
      <c r="M95" s="130"/>
      <c r="N95" s="130"/>
      <c r="O95" s="130"/>
      <c r="P95" s="102">
        <f t="shared" si="3"/>
        <v>0</v>
      </c>
      <c r="T95" s="101">
        <f t="shared" si="4"/>
        <v>98</v>
      </c>
      <c r="U95" s="101">
        <f>IF(T95&gt;1,COUNTIF($P$6:P95,P95),0)</f>
        <v>88</v>
      </c>
      <c r="V95" s="101">
        <f t="shared" si="5"/>
        <v>3.88</v>
      </c>
    </row>
    <row r="96" spans="2:22" x14ac:dyDescent="0.25">
      <c r="B96" s="128"/>
      <c r="C96" s="129"/>
      <c r="D96" s="130"/>
      <c r="E96" s="130"/>
      <c r="F96" s="130"/>
      <c r="G96" s="130"/>
      <c r="H96" s="130"/>
      <c r="I96" s="130"/>
      <c r="J96" s="130"/>
      <c r="K96" s="130"/>
      <c r="L96" s="130"/>
      <c r="M96" s="130"/>
      <c r="N96" s="130"/>
      <c r="O96" s="130"/>
      <c r="P96" s="102">
        <f t="shared" si="3"/>
        <v>0</v>
      </c>
      <c r="T96" s="101">
        <f t="shared" si="4"/>
        <v>98</v>
      </c>
      <c r="U96" s="101">
        <f>IF(T96&gt;1,COUNTIF($P$6:P96,P96),0)</f>
        <v>89</v>
      </c>
      <c r="V96" s="101">
        <f t="shared" si="5"/>
        <v>3.89</v>
      </c>
    </row>
    <row r="97" spans="2:22" x14ac:dyDescent="0.25">
      <c r="B97" s="128"/>
      <c r="C97" s="129"/>
      <c r="D97" s="130"/>
      <c r="E97" s="130"/>
      <c r="F97" s="130"/>
      <c r="G97" s="130"/>
      <c r="H97" s="130"/>
      <c r="I97" s="130"/>
      <c r="J97" s="130"/>
      <c r="K97" s="130"/>
      <c r="L97" s="130"/>
      <c r="M97" s="130"/>
      <c r="N97" s="130"/>
      <c r="O97" s="130"/>
      <c r="P97" s="102">
        <f t="shared" si="3"/>
        <v>0</v>
      </c>
      <c r="T97" s="101">
        <f t="shared" si="4"/>
        <v>98</v>
      </c>
      <c r="U97" s="101">
        <f>IF(T97&gt;1,COUNTIF($P$6:P97,P97),0)</f>
        <v>90</v>
      </c>
      <c r="V97" s="101">
        <f t="shared" si="5"/>
        <v>3.9</v>
      </c>
    </row>
    <row r="98" spans="2:22" x14ac:dyDescent="0.25">
      <c r="B98" s="128"/>
      <c r="C98" s="129"/>
      <c r="D98" s="130"/>
      <c r="E98" s="130"/>
      <c r="F98" s="130"/>
      <c r="G98" s="130"/>
      <c r="H98" s="130"/>
      <c r="I98" s="130"/>
      <c r="J98" s="130"/>
      <c r="K98" s="130"/>
      <c r="L98" s="130"/>
      <c r="M98" s="130"/>
      <c r="N98" s="130"/>
      <c r="O98" s="130"/>
      <c r="P98" s="102">
        <f t="shared" si="3"/>
        <v>0</v>
      </c>
      <c r="T98" s="101">
        <f t="shared" si="4"/>
        <v>98</v>
      </c>
      <c r="U98" s="101">
        <f>IF(T98&gt;1,COUNTIF($P$6:P98,P98),0)</f>
        <v>91</v>
      </c>
      <c r="V98" s="101">
        <f t="shared" si="5"/>
        <v>3.91</v>
      </c>
    </row>
    <row r="99" spans="2:22" x14ac:dyDescent="0.25">
      <c r="B99" s="128"/>
      <c r="C99" s="129"/>
      <c r="D99" s="130"/>
      <c r="E99" s="130"/>
      <c r="F99" s="130"/>
      <c r="G99" s="130"/>
      <c r="H99" s="130"/>
      <c r="I99" s="130"/>
      <c r="J99" s="130"/>
      <c r="K99" s="130"/>
      <c r="L99" s="130"/>
      <c r="M99" s="130"/>
      <c r="N99" s="130"/>
      <c r="O99" s="130"/>
      <c r="P99" s="102">
        <f t="shared" si="3"/>
        <v>0</v>
      </c>
      <c r="T99" s="101">
        <f t="shared" si="4"/>
        <v>98</v>
      </c>
      <c r="U99" s="101">
        <f>IF(T99&gt;1,COUNTIF($P$6:P99,P99),0)</f>
        <v>92</v>
      </c>
      <c r="V99" s="101">
        <f t="shared" si="5"/>
        <v>3.92</v>
      </c>
    </row>
    <row r="100" spans="2:22" x14ac:dyDescent="0.25">
      <c r="B100" s="128"/>
      <c r="C100" s="129"/>
      <c r="D100" s="130"/>
      <c r="E100" s="130"/>
      <c r="F100" s="130"/>
      <c r="G100" s="130"/>
      <c r="H100" s="130"/>
      <c r="I100" s="130"/>
      <c r="J100" s="130"/>
      <c r="K100" s="130"/>
      <c r="L100" s="130"/>
      <c r="M100" s="130"/>
      <c r="N100" s="130"/>
      <c r="O100" s="130"/>
      <c r="P100" s="102">
        <f t="shared" si="3"/>
        <v>0</v>
      </c>
      <c r="T100" s="101">
        <f t="shared" si="4"/>
        <v>98</v>
      </c>
      <c r="U100" s="101">
        <f>IF(T100&gt;1,COUNTIF($P$6:P100,P100),0)</f>
        <v>93</v>
      </c>
      <c r="V100" s="101">
        <f t="shared" si="5"/>
        <v>3.93</v>
      </c>
    </row>
    <row r="101" spans="2:22" x14ac:dyDescent="0.25">
      <c r="B101" s="128"/>
      <c r="C101" s="129"/>
      <c r="D101" s="130"/>
      <c r="E101" s="130"/>
      <c r="F101" s="130"/>
      <c r="G101" s="130"/>
      <c r="H101" s="130"/>
      <c r="I101" s="130"/>
      <c r="J101" s="130"/>
      <c r="K101" s="130"/>
      <c r="L101" s="130"/>
      <c r="M101" s="130"/>
      <c r="N101" s="130"/>
      <c r="O101" s="130"/>
      <c r="P101" s="102">
        <f t="shared" si="3"/>
        <v>0</v>
      </c>
      <c r="T101" s="101">
        <f t="shared" si="4"/>
        <v>98</v>
      </c>
      <c r="U101" s="101">
        <f>IF(T101&gt;1,COUNTIF($P$6:P101,P101),0)</f>
        <v>94</v>
      </c>
      <c r="V101" s="101">
        <f t="shared" si="5"/>
        <v>3.94</v>
      </c>
    </row>
    <row r="102" spans="2:22" x14ac:dyDescent="0.25">
      <c r="B102" s="128"/>
      <c r="C102" s="129"/>
      <c r="D102" s="130"/>
      <c r="E102" s="130"/>
      <c r="F102" s="130"/>
      <c r="G102" s="130"/>
      <c r="H102" s="130"/>
      <c r="I102" s="130"/>
      <c r="J102" s="130"/>
      <c r="K102" s="130"/>
      <c r="L102" s="130"/>
      <c r="M102" s="130"/>
      <c r="N102" s="130"/>
      <c r="O102" s="130"/>
      <c r="P102" s="102">
        <f t="shared" si="3"/>
        <v>0</v>
      </c>
      <c r="T102" s="101">
        <f t="shared" si="4"/>
        <v>98</v>
      </c>
      <c r="U102" s="101">
        <f>IF(T102&gt;1,COUNTIF($P$6:P102,P102),0)</f>
        <v>95</v>
      </c>
      <c r="V102" s="101">
        <f t="shared" si="5"/>
        <v>3.95</v>
      </c>
    </row>
    <row r="103" spans="2:22" x14ac:dyDescent="0.25">
      <c r="B103" s="128"/>
      <c r="C103" s="129"/>
      <c r="D103" s="130"/>
      <c r="E103" s="130"/>
      <c r="F103" s="130"/>
      <c r="G103" s="130"/>
      <c r="H103" s="130"/>
      <c r="I103" s="130"/>
      <c r="J103" s="130"/>
      <c r="K103" s="130"/>
      <c r="L103" s="130"/>
      <c r="M103" s="130"/>
      <c r="N103" s="130"/>
      <c r="O103" s="130"/>
      <c r="P103" s="102">
        <f t="shared" si="3"/>
        <v>0</v>
      </c>
      <c r="T103" s="101">
        <f t="shared" si="4"/>
        <v>98</v>
      </c>
      <c r="U103" s="101">
        <f>IF(T103&gt;1,COUNTIF($P$6:P103,P103),0)</f>
        <v>96</v>
      </c>
      <c r="V103" s="101">
        <f t="shared" si="5"/>
        <v>3.96</v>
      </c>
    </row>
    <row r="104" spans="2:22" x14ac:dyDescent="0.25">
      <c r="B104" s="128"/>
      <c r="C104" s="129"/>
      <c r="D104" s="130"/>
      <c r="E104" s="130"/>
      <c r="F104" s="130"/>
      <c r="G104" s="130"/>
      <c r="H104" s="130"/>
      <c r="I104" s="130"/>
      <c r="J104" s="130"/>
      <c r="K104" s="130"/>
      <c r="L104" s="130"/>
      <c r="M104" s="130"/>
      <c r="N104" s="130"/>
      <c r="O104" s="130"/>
      <c r="P104" s="102">
        <f t="shared" si="3"/>
        <v>0</v>
      </c>
      <c r="T104" s="101">
        <f t="shared" si="4"/>
        <v>98</v>
      </c>
      <c r="U104" s="101">
        <f>IF(T104&gt;1,COUNTIF($P$6:P104,P104),0)</f>
        <v>97</v>
      </c>
      <c r="V104" s="101">
        <f t="shared" si="5"/>
        <v>3.9699999999999998</v>
      </c>
    </row>
    <row r="105" spans="2:22" x14ac:dyDescent="0.25">
      <c r="B105" s="128"/>
      <c r="C105" s="129"/>
      <c r="D105" s="130"/>
      <c r="E105" s="130"/>
      <c r="F105" s="130"/>
      <c r="G105" s="130"/>
      <c r="H105" s="130"/>
      <c r="I105" s="130"/>
      <c r="J105" s="130"/>
      <c r="K105" s="130"/>
      <c r="L105" s="130"/>
      <c r="M105" s="130"/>
      <c r="N105" s="130"/>
      <c r="O105" s="130"/>
      <c r="P105" s="102">
        <f t="shared" si="3"/>
        <v>0</v>
      </c>
      <c r="T105" s="101">
        <f t="shared" si="4"/>
        <v>98</v>
      </c>
      <c r="U105" s="101">
        <f>IF(T105&gt;1,COUNTIF($P$6:P105,P105),0)</f>
        <v>98</v>
      </c>
      <c r="V105" s="101">
        <f t="shared" si="5"/>
        <v>3.98</v>
      </c>
    </row>
    <row r="106" spans="2:22" s="107" customFormat="1" ht="22.5" customHeight="1" x14ac:dyDescent="0.25">
      <c r="B106" s="103" t="s">
        <v>58</v>
      </c>
      <c r="C106" s="104"/>
      <c r="D106" s="105">
        <f>IF(SUM(D6:D105)=0,NA(),SUM(D6:D105))</f>
        <v>500</v>
      </c>
      <c r="E106" s="105">
        <f t="shared" ref="E106:O106" si="6">IF(SUM(E6:E105)=0,NA(),SUM(E6:E105))</f>
        <v>600</v>
      </c>
      <c r="F106" s="105">
        <f t="shared" si="6"/>
        <v>1100</v>
      </c>
      <c r="G106" s="105" t="e">
        <f t="shared" si="6"/>
        <v>#N/A</v>
      </c>
      <c r="H106" s="105" t="e">
        <f t="shared" si="6"/>
        <v>#N/A</v>
      </c>
      <c r="I106" s="105" t="e">
        <f t="shared" si="6"/>
        <v>#N/A</v>
      </c>
      <c r="J106" s="105" t="e">
        <f t="shared" si="6"/>
        <v>#N/A</v>
      </c>
      <c r="K106" s="105" t="e">
        <f t="shared" si="6"/>
        <v>#N/A</v>
      </c>
      <c r="L106" s="105" t="e">
        <f t="shared" si="6"/>
        <v>#N/A</v>
      </c>
      <c r="M106" s="105" t="e">
        <f t="shared" si="6"/>
        <v>#N/A</v>
      </c>
      <c r="N106" s="105" t="e">
        <f t="shared" si="6"/>
        <v>#N/A</v>
      </c>
      <c r="O106" s="105" t="e">
        <f t="shared" si="6"/>
        <v>#N/A</v>
      </c>
      <c r="P106" s="106">
        <f>SUM(P6:P105)</f>
        <v>2200</v>
      </c>
      <c r="T106" s="108"/>
      <c r="U106" s="108"/>
      <c r="V106" s="108"/>
    </row>
  </sheetData>
  <sheetProtection algorithmName="SHA-512" hashValue="bGG/ctBmTlvacwJwsUdeUHhQ51C7X+7A+hCAuGEKAtJA6TVfWJarmj+o05kAIX1FDBOqZ+9tl9LU+kLGOJaBfA==" saltValue="OTjENyXv6IjrOvwV3VAXJw==" spinCount="100000" sheet="1" objects="1" scenarios="1"/>
  <dataValidations disablePrompts="1" count="1">
    <dataValidation type="list" allowBlank="1" showInputMessage="1" showErrorMessage="1" sqref="C6:C105" xr:uid="{00000000-0002-0000-0300-000000000000}">
      <formula1>listbox_despesas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10">
    <tabColor rgb="FF91DFB4"/>
  </sheetPr>
  <dimension ref="B1:V34"/>
  <sheetViews>
    <sheetView showGridLines="0" showRowColHeaders="0" topLeftCell="B1" zoomScaleNormal="100" workbookViewId="0">
      <pane ySplit="3" topLeftCell="A4" activePane="bottomLeft" state="frozen"/>
      <selection activeCell="B1" sqref="B1"/>
      <selection pane="bottomLeft" activeCell="R12" sqref="R12"/>
    </sheetView>
  </sheetViews>
  <sheetFormatPr defaultRowHeight="15" x14ac:dyDescent="0.25"/>
  <cols>
    <col min="1" max="1" width="0" style="1" hidden="1" customWidth="1"/>
    <col min="2" max="2" width="27.5703125" style="1" customWidth="1"/>
    <col min="3" max="3" width="16" style="1" bestFit="1" customWidth="1"/>
    <col min="4" max="15" width="11.85546875" style="1" customWidth="1"/>
    <col min="16" max="16" width="14.42578125" style="1" customWidth="1"/>
    <col min="17" max="18" width="9.140625" style="1"/>
    <col min="19" max="19" width="9.140625" style="117"/>
    <col min="20" max="20" width="11.7109375" style="120" bestFit="1" customWidth="1"/>
    <col min="21" max="21" width="9.140625" style="121"/>
    <col min="22" max="22" width="9.140625" style="122"/>
    <col min="23" max="16384" width="9.140625" style="1"/>
  </cols>
  <sheetData>
    <row r="1" spans="2:22" s="47" customFormat="1" x14ac:dyDescent="0.25">
      <c r="S1" s="109"/>
      <c r="T1" s="110"/>
      <c r="U1" s="111"/>
      <c r="V1" s="112"/>
    </row>
    <row r="2" spans="2:22" s="47" customFormat="1" ht="15.75" customHeight="1" x14ac:dyDescent="0.25">
      <c r="S2" s="109"/>
      <c r="T2" s="110"/>
      <c r="U2" s="111"/>
      <c r="V2" s="112"/>
    </row>
    <row r="3" spans="2:22" s="47" customFormat="1" ht="11.25" customHeight="1" x14ac:dyDescent="0.25">
      <c r="S3" s="109"/>
      <c r="T3" s="110"/>
      <c r="U3" s="111"/>
      <c r="V3" s="112"/>
    </row>
    <row r="5" spans="2:22" ht="26.25" x14ac:dyDescent="0.25">
      <c r="B5" s="113" t="s">
        <v>13</v>
      </c>
      <c r="C5" s="114" t="s">
        <v>27</v>
      </c>
      <c r="D5" s="115" t="s">
        <v>1</v>
      </c>
      <c r="E5" s="115" t="s">
        <v>2</v>
      </c>
      <c r="F5" s="115" t="s">
        <v>3</v>
      </c>
      <c r="G5" s="115" t="s">
        <v>4</v>
      </c>
      <c r="H5" s="115" t="s">
        <v>5</v>
      </c>
      <c r="I5" s="115" t="s">
        <v>6</v>
      </c>
      <c r="J5" s="115" t="s">
        <v>7</v>
      </c>
      <c r="K5" s="115" t="s">
        <v>8</v>
      </c>
      <c r="L5" s="115" t="s">
        <v>9</v>
      </c>
      <c r="M5" s="115" t="s">
        <v>10</v>
      </c>
      <c r="N5" s="115" t="s">
        <v>11</v>
      </c>
      <c r="O5" s="115" t="s">
        <v>12</v>
      </c>
      <c r="P5" s="116" t="s">
        <v>58</v>
      </c>
      <c r="T5" s="101" t="s">
        <v>109</v>
      </c>
      <c r="U5" s="101" t="s">
        <v>114</v>
      </c>
      <c r="V5" s="101" t="s">
        <v>115</v>
      </c>
    </row>
    <row r="6" spans="2:22" x14ac:dyDescent="0.25">
      <c r="B6" s="2" t="s">
        <v>14</v>
      </c>
      <c r="C6" s="5" t="s">
        <v>14</v>
      </c>
      <c r="D6" s="6"/>
      <c r="E6" s="6"/>
      <c r="F6" s="6"/>
      <c r="G6" s="6"/>
      <c r="H6" s="131"/>
      <c r="I6" s="131"/>
      <c r="J6" s="131"/>
      <c r="K6" s="131"/>
      <c r="L6" s="131"/>
      <c r="M6" s="131"/>
      <c r="N6" s="131"/>
      <c r="O6" s="131"/>
      <c r="P6" s="118">
        <f>SUM(D6:O6)</f>
        <v>0</v>
      </c>
      <c r="T6" s="101">
        <f>COUNTIF($P$6:$P$26,P6)</f>
        <v>21</v>
      </c>
      <c r="U6" s="101">
        <f>IF(T6&gt;1,COUNTIF($P$6:P6,P6),0)</f>
        <v>1</v>
      </c>
      <c r="V6" s="101">
        <f>IF(T6=1,RANK(P6,$P$6:$P$26),RANK(P6,$P$6:$P$26)+U6/100)</f>
        <v>1.01</v>
      </c>
    </row>
    <row r="7" spans="2:22" x14ac:dyDescent="0.25">
      <c r="B7" s="128" t="s">
        <v>15</v>
      </c>
      <c r="C7" s="127" t="s">
        <v>14</v>
      </c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  <c r="P7" s="118">
        <f t="shared" ref="P7:P26" si="0">SUM(D7:O7)</f>
        <v>0</v>
      </c>
      <c r="T7" s="101">
        <f t="shared" ref="T7:T26" si="1">COUNTIF($P$6:$P$26,P7)</f>
        <v>21</v>
      </c>
      <c r="U7" s="101">
        <f>IF(T7&gt;1,COUNTIF($P$6:P7,P7),0)</f>
        <v>2</v>
      </c>
      <c r="V7" s="101">
        <f t="shared" ref="V7:V26" si="2">IF(T7=1,RANK(P7,$P$6:$P$26),RANK(P7,$P$6:$P$26)+U7/100)</f>
        <v>1.02</v>
      </c>
    </row>
    <row r="8" spans="2:22" x14ac:dyDescent="0.25">
      <c r="B8" s="128" t="s">
        <v>16</v>
      </c>
      <c r="C8" s="129" t="s">
        <v>83</v>
      </c>
      <c r="D8" s="130"/>
      <c r="E8" s="130"/>
      <c r="F8" s="130"/>
      <c r="G8" s="130"/>
      <c r="H8" s="130"/>
      <c r="I8" s="130"/>
      <c r="J8" s="130"/>
      <c r="K8" s="130"/>
      <c r="L8" s="130"/>
      <c r="M8" s="130"/>
      <c r="N8" s="130"/>
      <c r="O8" s="130"/>
      <c r="P8" s="118">
        <f t="shared" si="0"/>
        <v>0</v>
      </c>
      <c r="T8" s="101">
        <f t="shared" si="1"/>
        <v>21</v>
      </c>
      <c r="U8" s="101">
        <f>IF(T8&gt;1,COUNTIF($P$6:P8,P8),0)</f>
        <v>3</v>
      </c>
      <c r="V8" s="101">
        <f t="shared" si="2"/>
        <v>1.03</v>
      </c>
    </row>
    <row r="9" spans="2:22" x14ac:dyDescent="0.25">
      <c r="B9" s="128" t="s">
        <v>125</v>
      </c>
      <c r="C9" s="129" t="s">
        <v>82</v>
      </c>
      <c r="D9" s="130"/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18">
        <f t="shared" si="0"/>
        <v>0</v>
      </c>
      <c r="T9" s="101">
        <f t="shared" si="1"/>
        <v>21</v>
      </c>
      <c r="U9" s="101">
        <f>IF(T9&gt;1,COUNTIF($P$6:P9,P9),0)</f>
        <v>4</v>
      </c>
      <c r="V9" s="101">
        <f t="shared" si="2"/>
        <v>1.04</v>
      </c>
    </row>
    <row r="10" spans="2:22" x14ac:dyDescent="0.25">
      <c r="B10" s="128" t="s">
        <v>126</v>
      </c>
      <c r="C10" s="129" t="s">
        <v>82</v>
      </c>
      <c r="D10" s="130"/>
      <c r="E10" s="130"/>
      <c r="F10" s="130"/>
      <c r="G10" s="130"/>
      <c r="H10" s="130"/>
      <c r="I10" s="130"/>
      <c r="J10" s="130"/>
      <c r="K10" s="130"/>
      <c r="L10" s="130"/>
      <c r="M10" s="130"/>
      <c r="N10" s="130"/>
      <c r="O10" s="130"/>
      <c r="P10" s="118">
        <f t="shared" si="0"/>
        <v>0</v>
      </c>
      <c r="T10" s="101">
        <f t="shared" si="1"/>
        <v>21</v>
      </c>
      <c r="U10" s="101">
        <f>IF(T10&gt;1,COUNTIF($P$6:P10,P10),0)</f>
        <v>5</v>
      </c>
      <c r="V10" s="101">
        <f t="shared" si="2"/>
        <v>1.05</v>
      </c>
    </row>
    <row r="11" spans="2:22" x14ac:dyDescent="0.25">
      <c r="B11" s="128" t="s">
        <v>127</v>
      </c>
      <c r="C11" s="129" t="s">
        <v>82</v>
      </c>
      <c r="D11" s="130"/>
      <c r="E11" s="130"/>
      <c r="F11" s="130"/>
      <c r="G11" s="130"/>
      <c r="H11" s="130"/>
      <c r="I11" s="130"/>
      <c r="J11" s="130"/>
      <c r="K11" s="130"/>
      <c r="L11" s="130"/>
      <c r="M11" s="130"/>
      <c r="N11" s="130"/>
      <c r="O11" s="130"/>
      <c r="P11" s="118">
        <f t="shared" si="0"/>
        <v>0</v>
      </c>
      <c r="T11" s="101">
        <f t="shared" si="1"/>
        <v>21</v>
      </c>
      <c r="U11" s="101">
        <f>IF(T11&gt;1,COUNTIF($P$6:P11,P11),0)</f>
        <v>6</v>
      </c>
      <c r="V11" s="101">
        <f t="shared" si="2"/>
        <v>1.06</v>
      </c>
    </row>
    <row r="12" spans="2:22" x14ac:dyDescent="0.25">
      <c r="B12" s="128" t="s">
        <v>124</v>
      </c>
      <c r="C12" s="129" t="s">
        <v>81</v>
      </c>
      <c r="D12" s="130"/>
      <c r="E12" s="130"/>
      <c r="F12" s="130"/>
      <c r="G12" s="130"/>
      <c r="H12" s="130"/>
      <c r="I12" s="130"/>
      <c r="J12" s="130"/>
      <c r="K12" s="130"/>
      <c r="L12" s="130"/>
      <c r="M12" s="130"/>
      <c r="N12" s="130"/>
      <c r="O12" s="130"/>
      <c r="P12" s="118">
        <f t="shared" si="0"/>
        <v>0</v>
      </c>
      <c r="T12" s="101">
        <f t="shared" si="1"/>
        <v>21</v>
      </c>
      <c r="U12" s="101">
        <f>IF(T12&gt;1,COUNTIF($P$6:P12,P12),0)</f>
        <v>7</v>
      </c>
      <c r="V12" s="101">
        <f t="shared" si="2"/>
        <v>1.07</v>
      </c>
    </row>
    <row r="13" spans="2:22" x14ac:dyDescent="0.25">
      <c r="B13" s="128" t="s">
        <v>128</v>
      </c>
      <c r="C13" s="129" t="s">
        <v>56</v>
      </c>
      <c r="D13" s="130"/>
      <c r="E13" s="130"/>
      <c r="F13" s="130"/>
      <c r="G13" s="130"/>
      <c r="H13" s="130"/>
      <c r="I13" s="130"/>
      <c r="J13" s="130"/>
      <c r="K13" s="130"/>
      <c r="L13" s="130"/>
      <c r="M13" s="130"/>
      <c r="N13" s="130"/>
      <c r="O13" s="130"/>
      <c r="P13" s="118">
        <f t="shared" si="0"/>
        <v>0</v>
      </c>
      <c r="T13" s="101">
        <f t="shared" si="1"/>
        <v>21</v>
      </c>
      <c r="U13" s="101">
        <f>IF(T13&gt;1,COUNTIF($P$6:P13,P13),0)</f>
        <v>8</v>
      </c>
      <c r="V13" s="101">
        <f t="shared" si="2"/>
        <v>1.08</v>
      </c>
    </row>
    <row r="14" spans="2:22" x14ac:dyDescent="0.25">
      <c r="B14" s="128"/>
      <c r="C14" s="129"/>
      <c r="D14" s="130"/>
      <c r="E14" s="130"/>
      <c r="F14" s="130"/>
      <c r="G14" s="130"/>
      <c r="H14" s="130"/>
      <c r="I14" s="130"/>
      <c r="J14" s="130"/>
      <c r="K14" s="130"/>
      <c r="L14" s="130"/>
      <c r="M14" s="130"/>
      <c r="N14" s="130"/>
      <c r="O14" s="130"/>
      <c r="P14" s="118">
        <f t="shared" si="0"/>
        <v>0</v>
      </c>
      <c r="T14" s="101">
        <f t="shared" si="1"/>
        <v>21</v>
      </c>
      <c r="U14" s="101">
        <f>IF(T14&gt;1,COUNTIF($P$6:P14,P14),0)</f>
        <v>9</v>
      </c>
      <c r="V14" s="101">
        <f t="shared" si="2"/>
        <v>1.0900000000000001</v>
      </c>
    </row>
    <row r="15" spans="2:22" x14ac:dyDescent="0.25">
      <c r="B15" s="128"/>
      <c r="C15" s="129"/>
      <c r="D15" s="130"/>
      <c r="E15" s="130"/>
      <c r="F15" s="130"/>
      <c r="G15" s="130"/>
      <c r="H15" s="130"/>
      <c r="I15" s="130"/>
      <c r="J15" s="130"/>
      <c r="K15" s="130"/>
      <c r="L15" s="130"/>
      <c r="M15" s="130"/>
      <c r="N15" s="130"/>
      <c r="O15" s="130"/>
      <c r="P15" s="118">
        <f t="shared" si="0"/>
        <v>0</v>
      </c>
      <c r="T15" s="101">
        <f t="shared" si="1"/>
        <v>21</v>
      </c>
      <c r="U15" s="101">
        <f>IF(T15&gt;1,COUNTIF($P$6:P15,P15),0)</f>
        <v>10</v>
      </c>
      <c r="V15" s="101">
        <f t="shared" si="2"/>
        <v>1.1000000000000001</v>
      </c>
    </row>
    <row r="16" spans="2:22" x14ac:dyDescent="0.25">
      <c r="B16" s="128"/>
      <c r="C16" s="129"/>
      <c r="D16" s="130"/>
      <c r="E16" s="130"/>
      <c r="F16" s="130"/>
      <c r="G16" s="130"/>
      <c r="H16" s="130"/>
      <c r="I16" s="130"/>
      <c r="J16" s="130"/>
      <c r="K16" s="130"/>
      <c r="L16" s="130"/>
      <c r="M16" s="130"/>
      <c r="N16" s="130"/>
      <c r="O16" s="130"/>
      <c r="P16" s="118">
        <f t="shared" si="0"/>
        <v>0</v>
      </c>
      <c r="T16" s="101">
        <f t="shared" si="1"/>
        <v>21</v>
      </c>
      <c r="U16" s="101">
        <f>IF(T16&gt;1,COUNTIF($P$6:P16,P16),0)</f>
        <v>11</v>
      </c>
      <c r="V16" s="101">
        <f t="shared" si="2"/>
        <v>1.1100000000000001</v>
      </c>
    </row>
    <row r="17" spans="2:22" x14ac:dyDescent="0.25">
      <c r="B17" s="128"/>
      <c r="C17" s="129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18">
        <f t="shared" si="0"/>
        <v>0</v>
      </c>
      <c r="T17" s="101">
        <f t="shared" si="1"/>
        <v>21</v>
      </c>
      <c r="U17" s="101">
        <f>IF(T17&gt;1,COUNTIF($P$6:P17,P17),0)</f>
        <v>12</v>
      </c>
      <c r="V17" s="101">
        <f t="shared" si="2"/>
        <v>1.1200000000000001</v>
      </c>
    </row>
    <row r="18" spans="2:22" x14ac:dyDescent="0.25">
      <c r="B18" s="128"/>
      <c r="C18" s="129"/>
      <c r="D18" s="130"/>
      <c r="E18" s="130"/>
      <c r="F18" s="130"/>
      <c r="G18" s="130"/>
      <c r="H18" s="130"/>
      <c r="I18" s="130"/>
      <c r="J18" s="130"/>
      <c r="K18" s="130"/>
      <c r="L18" s="130"/>
      <c r="M18" s="130"/>
      <c r="N18" s="130"/>
      <c r="O18" s="130"/>
      <c r="P18" s="118">
        <f t="shared" si="0"/>
        <v>0</v>
      </c>
      <c r="S18" s="117" t="s">
        <v>105</v>
      </c>
      <c r="T18" s="101">
        <f t="shared" si="1"/>
        <v>21</v>
      </c>
      <c r="U18" s="101">
        <f>IF(T18&gt;1,COUNTIF($P$6:P18,P18),0)</f>
        <v>13</v>
      </c>
      <c r="V18" s="101">
        <f t="shared" si="2"/>
        <v>1.1299999999999999</v>
      </c>
    </row>
    <row r="19" spans="2:22" x14ac:dyDescent="0.25">
      <c r="B19" s="128"/>
      <c r="C19" s="129"/>
      <c r="D19" s="130"/>
      <c r="E19" s="130"/>
      <c r="F19" s="130"/>
      <c r="G19" s="130"/>
      <c r="H19" s="130"/>
      <c r="I19" s="130"/>
      <c r="J19" s="130"/>
      <c r="K19" s="130"/>
      <c r="L19" s="130"/>
      <c r="M19" s="130"/>
      <c r="N19" s="130"/>
      <c r="O19" s="130"/>
      <c r="P19" s="118">
        <f t="shared" si="0"/>
        <v>0</v>
      </c>
      <c r="T19" s="101">
        <f t="shared" si="1"/>
        <v>21</v>
      </c>
      <c r="U19" s="101">
        <f>IF(T19&gt;1,COUNTIF($P$6:P19,P19),0)</f>
        <v>14</v>
      </c>
      <c r="V19" s="101">
        <f t="shared" si="2"/>
        <v>1.1400000000000001</v>
      </c>
    </row>
    <row r="20" spans="2:22" x14ac:dyDescent="0.25">
      <c r="B20" s="128"/>
      <c r="C20" s="129"/>
      <c r="D20" s="130"/>
      <c r="E20" s="130"/>
      <c r="F20" s="130"/>
      <c r="G20" s="130"/>
      <c r="H20" s="130"/>
      <c r="I20" s="130"/>
      <c r="J20" s="130"/>
      <c r="K20" s="130"/>
      <c r="L20" s="130"/>
      <c r="M20" s="130"/>
      <c r="N20" s="130"/>
      <c r="O20" s="130"/>
      <c r="P20" s="118">
        <f t="shared" si="0"/>
        <v>0</v>
      </c>
      <c r="T20" s="101">
        <f t="shared" si="1"/>
        <v>21</v>
      </c>
      <c r="U20" s="101">
        <f>IF(T20&gt;1,COUNTIF($P$6:P20,P20),0)</f>
        <v>15</v>
      </c>
      <c r="V20" s="101">
        <f t="shared" si="2"/>
        <v>1.1499999999999999</v>
      </c>
    </row>
    <row r="21" spans="2:22" x14ac:dyDescent="0.25">
      <c r="B21" s="128"/>
      <c r="C21" s="129"/>
      <c r="D21" s="130"/>
      <c r="E21" s="130"/>
      <c r="F21" s="130"/>
      <c r="G21" s="130"/>
      <c r="H21" s="130"/>
      <c r="I21" s="130"/>
      <c r="J21" s="130"/>
      <c r="K21" s="130"/>
      <c r="L21" s="130"/>
      <c r="M21" s="130"/>
      <c r="N21" s="130"/>
      <c r="O21" s="130"/>
      <c r="P21" s="118">
        <f t="shared" si="0"/>
        <v>0</v>
      </c>
      <c r="T21" s="101">
        <f t="shared" si="1"/>
        <v>21</v>
      </c>
      <c r="U21" s="101">
        <f>IF(T21&gt;1,COUNTIF($P$6:P21,P21),0)</f>
        <v>16</v>
      </c>
      <c r="V21" s="101">
        <f t="shared" si="2"/>
        <v>1.1599999999999999</v>
      </c>
    </row>
    <row r="22" spans="2:22" x14ac:dyDescent="0.25">
      <c r="B22" s="128"/>
      <c r="C22" s="129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18">
        <f t="shared" si="0"/>
        <v>0</v>
      </c>
      <c r="T22" s="101">
        <f t="shared" si="1"/>
        <v>21</v>
      </c>
      <c r="U22" s="101">
        <f>IF(T22&gt;1,COUNTIF($P$6:P22,P22),0)</f>
        <v>17</v>
      </c>
      <c r="V22" s="101">
        <f t="shared" si="2"/>
        <v>1.17</v>
      </c>
    </row>
    <row r="23" spans="2:22" x14ac:dyDescent="0.25">
      <c r="B23" s="128"/>
      <c r="C23" s="129"/>
      <c r="D23" s="130"/>
      <c r="E23" s="130"/>
      <c r="F23" s="130"/>
      <c r="G23" s="130"/>
      <c r="H23" s="130"/>
      <c r="I23" s="130"/>
      <c r="J23" s="130"/>
      <c r="K23" s="130"/>
      <c r="L23" s="130"/>
      <c r="M23" s="130"/>
      <c r="N23" s="130"/>
      <c r="O23" s="130"/>
      <c r="P23" s="118">
        <f t="shared" si="0"/>
        <v>0</v>
      </c>
      <c r="T23" s="101">
        <f t="shared" si="1"/>
        <v>21</v>
      </c>
      <c r="U23" s="101">
        <f>IF(T23&gt;1,COUNTIF($P$6:P23,P23),0)</f>
        <v>18</v>
      </c>
      <c r="V23" s="101">
        <f t="shared" si="2"/>
        <v>1.18</v>
      </c>
    </row>
    <row r="24" spans="2:22" x14ac:dyDescent="0.25">
      <c r="B24" s="128"/>
      <c r="C24" s="129"/>
      <c r="D24" s="130"/>
      <c r="E24" s="130"/>
      <c r="F24" s="130"/>
      <c r="G24" s="130"/>
      <c r="H24" s="130"/>
      <c r="I24" s="130"/>
      <c r="J24" s="130"/>
      <c r="K24" s="130"/>
      <c r="L24" s="130"/>
      <c r="M24" s="130"/>
      <c r="N24" s="130"/>
      <c r="O24" s="130"/>
      <c r="P24" s="118">
        <f t="shared" si="0"/>
        <v>0</v>
      </c>
      <c r="T24" s="101">
        <f t="shared" si="1"/>
        <v>21</v>
      </c>
      <c r="U24" s="101">
        <f>IF(T24&gt;1,COUNTIF($P$6:P24,P24),0)</f>
        <v>19</v>
      </c>
      <c r="V24" s="101">
        <f t="shared" si="2"/>
        <v>1.19</v>
      </c>
    </row>
    <row r="25" spans="2:22" x14ac:dyDescent="0.25">
      <c r="B25" s="128"/>
      <c r="C25" s="129"/>
      <c r="D25" s="130"/>
      <c r="E25" s="130"/>
      <c r="F25" s="130"/>
      <c r="G25" s="130"/>
      <c r="H25" s="130"/>
      <c r="I25" s="130"/>
      <c r="J25" s="130"/>
      <c r="K25" s="130"/>
      <c r="L25" s="130"/>
      <c r="M25" s="130"/>
      <c r="N25" s="130"/>
      <c r="O25" s="130"/>
      <c r="P25" s="118">
        <f t="shared" si="0"/>
        <v>0</v>
      </c>
      <c r="T25" s="101">
        <f t="shared" si="1"/>
        <v>21</v>
      </c>
      <c r="U25" s="101">
        <f>IF(T25&gt;1,COUNTIF($P$6:P25,P25),0)</f>
        <v>20</v>
      </c>
      <c r="V25" s="101">
        <f t="shared" si="2"/>
        <v>1.2</v>
      </c>
    </row>
    <row r="26" spans="2:22" x14ac:dyDescent="0.25">
      <c r="B26" s="128"/>
      <c r="C26" s="129"/>
      <c r="D26" s="130"/>
      <c r="E26" s="130"/>
      <c r="F26" s="130"/>
      <c r="G26" s="130"/>
      <c r="H26" s="130"/>
      <c r="I26" s="130"/>
      <c r="J26" s="130"/>
      <c r="K26" s="130"/>
      <c r="L26" s="130"/>
      <c r="M26" s="130"/>
      <c r="N26" s="130"/>
      <c r="O26" s="130"/>
      <c r="P26" s="118">
        <f t="shared" si="0"/>
        <v>0</v>
      </c>
      <c r="T26" s="101">
        <f t="shared" si="1"/>
        <v>21</v>
      </c>
      <c r="U26" s="101">
        <f>IF(T26&gt;1,COUNTIF($P$6:P26,P26),0)</f>
        <v>21</v>
      </c>
      <c r="V26" s="101">
        <f t="shared" si="2"/>
        <v>1.21</v>
      </c>
    </row>
    <row r="27" spans="2:22" x14ac:dyDescent="0.25">
      <c r="B27" s="124" t="s">
        <v>58</v>
      </c>
      <c r="C27" s="125"/>
      <c r="D27" s="126" t="e">
        <f>IF(SUM(D6:D26)=0,NA(),SUM(D6:D26))</f>
        <v>#N/A</v>
      </c>
      <c r="E27" s="126" t="e">
        <f t="shared" ref="E27:O27" si="3">IF(SUM(E6:E26)=0,NA(),SUM(E6:E26))</f>
        <v>#N/A</v>
      </c>
      <c r="F27" s="126" t="e">
        <f t="shared" si="3"/>
        <v>#N/A</v>
      </c>
      <c r="G27" s="126" t="e">
        <f t="shared" si="3"/>
        <v>#N/A</v>
      </c>
      <c r="H27" s="126" t="e">
        <f t="shared" si="3"/>
        <v>#N/A</v>
      </c>
      <c r="I27" s="126" t="e">
        <f t="shared" si="3"/>
        <v>#N/A</v>
      </c>
      <c r="J27" s="126" t="e">
        <f t="shared" si="3"/>
        <v>#N/A</v>
      </c>
      <c r="K27" s="126" t="e">
        <f t="shared" si="3"/>
        <v>#N/A</v>
      </c>
      <c r="L27" s="126" t="e">
        <f t="shared" si="3"/>
        <v>#N/A</v>
      </c>
      <c r="M27" s="126" t="e">
        <f t="shared" si="3"/>
        <v>#N/A</v>
      </c>
      <c r="N27" s="126" t="e">
        <f t="shared" si="3"/>
        <v>#N/A</v>
      </c>
      <c r="O27" s="126" t="e">
        <f t="shared" si="3"/>
        <v>#N/A</v>
      </c>
      <c r="P27" s="106">
        <f>SUM(P6:P26)</f>
        <v>0</v>
      </c>
    </row>
    <row r="34" spans="8:8" x14ac:dyDescent="0.25">
      <c r="H34" s="123"/>
    </row>
  </sheetData>
  <sheetProtection algorithmName="SHA-512" hashValue="3XiIXx3ymboo/YavpOdwUNx+i1JPRvR2XlHo9BRvRP6aygTW8JTvbipxcr3mPo/d/bvqgn68MFEzK5b194tYMw==" saltValue="QL497mlT1mZkG6gvqw941Q==" spinCount="100000" sheet="1" objects="1" scenarios="1"/>
  <dataValidations count="1">
    <dataValidation type="list" allowBlank="1" showInputMessage="1" showErrorMessage="1" sqref="C6:C26" xr:uid="{00000000-0002-0000-0400-000000000000}">
      <formula1>listbox_receitas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1">
    <tabColor theme="0"/>
  </sheetPr>
  <dimension ref="D1:T35"/>
  <sheetViews>
    <sheetView showRowColHeaders="0" topLeftCell="B1" zoomScaleNormal="100" workbookViewId="0">
      <pane ySplit="3" topLeftCell="A4" activePane="bottomLeft" state="frozen"/>
      <selection activeCell="B1" sqref="B1"/>
      <selection pane="bottomLeft" activeCell="Y15" sqref="Y15"/>
    </sheetView>
  </sheetViews>
  <sheetFormatPr defaultRowHeight="15" x14ac:dyDescent="0.25"/>
  <cols>
    <col min="1" max="1" width="0" style="1" hidden="1" customWidth="1"/>
    <col min="2" max="2" width="9.140625" style="1"/>
    <col min="3" max="3" width="12.140625" style="1" customWidth="1"/>
    <col min="4" max="16384" width="9.140625" style="1"/>
  </cols>
  <sheetData>
    <row r="1" spans="4:5" s="47" customFormat="1" x14ac:dyDescent="0.25"/>
    <row r="2" spans="4:5" s="47" customFormat="1" ht="15.75" customHeight="1" x14ac:dyDescent="0.25"/>
    <row r="3" spans="4:5" s="47" customFormat="1" ht="11.25" customHeight="1" x14ac:dyDescent="0.25"/>
    <row r="5" spans="4:5" x14ac:dyDescent="0.25">
      <c r="E5" s="8"/>
    </row>
    <row r="7" spans="4:5" x14ac:dyDescent="0.25">
      <c r="D7" s="8"/>
    </row>
    <row r="8" spans="4:5" x14ac:dyDescent="0.25">
      <c r="D8" s="8"/>
    </row>
    <row r="30" spans="20:20" x14ac:dyDescent="0.25">
      <c r="T30" s="40"/>
    </row>
    <row r="35" spans="8:8" x14ac:dyDescent="0.25">
      <c r="H35" s="9"/>
    </row>
  </sheetData>
  <sheetProtection algorithmName="SHA-512" hashValue="bCr5eVTAyBz9Bs2plWtt7Z8coDK24vZSqbhNkP0x9oOLOGoe77BgzP7PESOYItnbee8te/jScPX1IZL9zOkPNw==" saltValue="uqUexB9krN4PRy3czSxmMQ==" spinCount="100000" sheet="1" objects="1" scenarios="1"/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21" r:id="rId4" name="Drop Down 5">
              <controlPr defaultSize="0" autoLine="0" autoPict="0">
                <anchor moveWithCells="1">
                  <from>
                    <xdr:col>3</xdr:col>
                    <xdr:colOff>323850</xdr:colOff>
                    <xdr:row>4</xdr:row>
                    <xdr:rowOff>66675</xdr:rowOff>
                  </from>
                  <to>
                    <xdr:col>5</xdr:col>
                    <xdr:colOff>152400</xdr:colOff>
                    <xdr:row>5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8">
    <tabColor theme="0"/>
  </sheetPr>
  <dimension ref="D1:T35"/>
  <sheetViews>
    <sheetView showGridLines="0" showRowColHeaders="0" topLeftCell="B1" zoomScaleNormal="100" workbookViewId="0">
      <pane ySplit="3" topLeftCell="A4" activePane="bottomLeft" state="frozen"/>
      <selection activeCell="B1" sqref="B1"/>
      <selection pane="bottomLeft" activeCell="X14" sqref="X14"/>
    </sheetView>
  </sheetViews>
  <sheetFormatPr defaultRowHeight="15" x14ac:dyDescent="0.25"/>
  <cols>
    <col min="1" max="1" width="0" style="1" hidden="1" customWidth="1"/>
    <col min="2" max="2" width="9.140625" style="1"/>
    <col min="3" max="3" width="12.140625" style="1" customWidth="1"/>
    <col min="4" max="16384" width="9.140625" style="1"/>
  </cols>
  <sheetData>
    <row r="1" spans="4:5" s="47" customFormat="1" x14ac:dyDescent="0.25"/>
    <row r="2" spans="4:5" s="47" customFormat="1" ht="15.75" customHeight="1" x14ac:dyDescent="0.25"/>
    <row r="3" spans="4:5" s="47" customFormat="1" ht="11.25" customHeight="1" x14ac:dyDescent="0.25"/>
    <row r="5" spans="4:5" x14ac:dyDescent="0.25">
      <c r="E5" s="8"/>
    </row>
    <row r="7" spans="4:5" x14ac:dyDescent="0.25">
      <c r="D7" s="8"/>
    </row>
    <row r="8" spans="4:5" x14ac:dyDescent="0.25">
      <c r="D8" s="8"/>
    </row>
    <row r="30" spans="20:20" x14ac:dyDescent="0.25">
      <c r="T30" s="40"/>
    </row>
    <row r="35" spans="8:8" x14ac:dyDescent="0.25">
      <c r="H35" s="9"/>
    </row>
  </sheetData>
  <sheetProtection algorithmName="SHA-512" hashValue="LZlEyu30DOSAfPiFybF+UQi3NLQPi+JyiHBiM/Ho0B0HlJbR3xQcBteaUlI5W9OufRJQ74LOi6TKauDvQoavqQ==" saltValue="9hk8HUfhXUjyWycw0tt4mA==" spinCount="100000" sheet="1" objects="1" scenarios="1"/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8" r:id="rId4" name="Drop Down 2">
              <controlPr defaultSize="0" autoLine="0" autoPict="0">
                <anchor moveWithCells="1">
                  <from>
                    <xdr:col>17</xdr:col>
                    <xdr:colOff>476250</xdr:colOff>
                    <xdr:row>23</xdr:row>
                    <xdr:rowOff>142875</xdr:rowOff>
                  </from>
                  <to>
                    <xdr:col>20</xdr:col>
                    <xdr:colOff>57150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9" r:id="rId5" name="Drop Down 3">
              <controlPr defaultSize="0" autoLine="0" autoPict="0">
                <anchor moveWithCells="1">
                  <from>
                    <xdr:col>14</xdr:col>
                    <xdr:colOff>9525</xdr:colOff>
                    <xdr:row>4</xdr:row>
                    <xdr:rowOff>85725</xdr:rowOff>
                  </from>
                  <to>
                    <xdr:col>17</xdr:col>
                    <xdr:colOff>342900</xdr:colOff>
                    <xdr:row>5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7">
    <tabColor theme="0"/>
  </sheetPr>
  <dimension ref="D1:T35"/>
  <sheetViews>
    <sheetView showGridLines="0" showRowColHeaders="0" topLeftCell="B1" zoomScaleNormal="100" workbookViewId="0">
      <pane ySplit="3" topLeftCell="A4" activePane="bottomLeft" state="frozen"/>
      <selection activeCell="B1" sqref="B1"/>
      <selection pane="bottomLeft" activeCell="U3" sqref="U3"/>
    </sheetView>
  </sheetViews>
  <sheetFormatPr defaultRowHeight="15" x14ac:dyDescent="0.25"/>
  <cols>
    <col min="1" max="1" width="0" style="1" hidden="1" customWidth="1"/>
    <col min="2" max="2" width="9.140625" style="1"/>
    <col min="3" max="3" width="12.140625" style="1" customWidth="1"/>
    <col min="4" max="16384" width="9.140625" style="1"/>
  </cols>
  <sheetData>
    <row r="1" spans="4:5" s="47" customFormat="1" x14ac:dyDescent="0.25"/>
    <row r="2" spans="4:5" s="47" customFormat="1" ht="15.75" customHeight="1" x14ac:dyDescent="0.25"/>
    <row r="3" spans="4:5" s="47" customFormat="1" ht="11.25" customHeight="1" x14ac:dyDescent="0.25"/>
    <row r="5" spans="4:5" x14ac:dyDescent="0.25">
      <c r="E5" s="8"/>
    </row>
    <row r="7" spans="4:5" x14ac:dyDescent="0.25">
      <c r="D7" s="8"/>
    </row>
    <row r="8" spans="4:5" x14ac:dyDescent="0.25">
      <c r="D8" s="8"/>
    </row>
    <row r="30" spans="20:20" x14ac:dyDescent="0.25">
      <c r="T30" s="40"/>
    </row>
    <row r="35" spans="8:8" x14ac:dyDescent="0.25">
      <c r="H35" s="9"/>
    </row>
  </sheetData>
  <sheetProtection algorithmName="SHA-512" hashValue="bk3Irtxlp9eU41xl9pcmewCVMUPDv0UkqE7hxJDptINVgZ1QeXHX2kIVc0C9DPQCZjdB7Afr5TOXX6ff0H4VaA==" saltValue="2HR+3wMuL/I+hcx5RDw0RQ==" spinCount="100000" sheet="1" objects="1" scenarios="1"/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4" name="Drop Down 1">
              <controlPr defaultSize="0" autoLine="0" autoPict="0">
                <anchor moveWithCells="1">
                  <from>
                    <xdr:col>17</xdr:col>
                    <xdr:colOff>476250</xdr:colOff>
                    <xdr:row>23</xdr:row>
                    <xdr:rowOff>142875</xdr:rowOff>
                  </from>
                  <to>
                    <xdr:col>20</xdr:col>
                    <xdr:colOff>57150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5" name="Drop Down 2">
              <controlPr defaultSize="0" autoLine="0" autoPict="0">
                <anchor moveWithCells="1">
                  <from>
                    <xdr:col>14</xdr:col>
                    <xdr:colOff>9525</xdr:colOff>
                    <xdr:row>4</xdr:row>
                    <xdr:rowOff>85725</xdr:rowOff>
                  </from>
                  <to>
                    <xdr:col>17</xdr:col>
                    <xdr:colOff>342900</xdr:colOff>
                    <xdr:row>5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8</vt:i4>
      </vt:variant>
      <vt:variant>
        <vt:lpstr>Intervalos Nomeados</vt:lpstr>
      </vt:variant>
      <vt:variant>
        <vt:i4>4</vt:i4>
      </vt:variant>
    </vt:vector>
  </HeadingPairs>
  <TitlesOfParts>
    <vt:vector size="12" baseType="lpstr">
      <vt:lpstr>INDEX</vt:lpstr>
      <vt:lpstr>MODELO</vt:lpstr>
      <vt:lpstr>DASHBOARD</vt:lpstr>
      <vt:lpstr>DESPESAS</vt:lpstr>
      <vt:lpstr>RECEITAS</vt:lpstr>
      <vt:lpstr>ANALISE MENSAL</vt:lpstr>
      <vt:lpstr>ANALISE DESPESA</vt:lpstr>
      <vt:lpstr>ANALISE RECEITA</vt:lpstr>
      <vt:lpstr>listbox_despesas</vt:lpstr>
      <vt:lpstr>listbox_receitas</vt:lpstr>
      <vt:lpstr>MESES</vt:lpstr>
      <vt:lpstr>meta_mes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Matheus Soares</dc:creator>
  <cp:lastModifiedBy>Matheus Soares</cp:lastModifiedBy>
  <dcterms:created xsi:type="dcterms:W3CDTF">2019-12-28T03:46:46Z</dcterms:created>
  <dcterms:modified xsi:type="dcterms:W3CDTF">2024-01-02T13:58:45Z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78867ef5-885a-43a1-b426-d63a4058edff</vt:lpwstr>
  </property>
</Properties>
</file>