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3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C:\Users\Matheus\Desktop\"/>
    </mc:Choice>
  </mc:AlternateContent>
  <xr:revisionPtr revIDLastSave="0" documentId="13_ncr:1_{E935F07F-B9ED-4AE4-BEC8-122831ADE3DA}" xr6:coauthVersionLast="37" xr6:coauthVersionMax="37" xr10:uidLastSave="{00000000-0000-0000-0000-000000000000}"/>
  <bookViews>
    <workbookView xWindow="0" yWindow="0" windowWidth="28800" windowHeight="12225" activeTab="2" xr2:uid="{00000000-000D-0000-FFFF-FFFF00000000}"/>
  </bookViews>
  <sheets>
    <sheet name="Inclusão dos Volumes" sheetId="2" r:id="rId1"/>
    <sheet name="COMPATIBILIDADE DE CONTAINER" sheetId="1" r:id="rId2"/>
    <sheet name="DASHBOARD" sheetId="3" r:id="rId3"/>
  </sheets>
  <definedNames>
    <definedName name="_xlchart.v1.0" hidden="1">'COMPATIBILIDADE DE CONTAINER'!$S$10</definedName>
    <definedName name="_xlchart.v1.1" hidden="1">'COMPATIBILIDADE DE CONTAINER'!$S$11</definedName>
    <definedName name="_xlnm.Print_Area" localSheetId="2">DASHBOARD!$A$1:$Z$22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H6" i="2" l="1"/>
  <c r="J8" i="2" l="1"/>
  <c r="H40" i="1" l="1"/>
  <c r="H33" i="1"/>
  <c r="C20" i="2" l="1"/>
  <c r="H7" i="2" l="1"/>
  <c r="J6" i="2" l="1"/>
  <c r="J7" i="2"/>
  <c r="J9" i="2" l="1"/>
  <c r="J10" i="2"/>
  <c r="J11" i="2"/>
  <c r="J12" i="2"/>
  <c r="J13" i="2"/>
  <c r="J14" i="2"/>
  <c r="J15" i="2"/>
  <c r="J16" i="2"/>
  <c r="J17" i="2"/>
  <c r="J18" i="2"/>
  <c r="J19" i="2"/>
  <c r="O15" i="2"/>
  <c r="O16" i="2"/>
  <c r="O17" i="2"/>
  <c r="O18" i="2"/>
  <c r="O19" i="2"/>
  <c r="J20" i="2" l="1"/>
  <c r="G20" i="2"/>
  <c r="F20" i="2"/>
  <c r="E20" i="2"/>
  <c r="D20" i="2"/>
  <c r="N19" i="2"/>
  <c r="M19" i="2"/>
  <c r="L19" i="2"/>
  <c r="K19" i="2"/>
  <c r="H19" i="2"/>
  <c r="N18" i="2"/>
  <c r="M18" i="2"/>
  <c r="L18" i="2"/>
  <c r="K18" i="2"/>
  <c r="H18" i="2"/>
  <c r="N17" i="2"/>
  <c r="M17" i="2"/>
  <c r="L17" i="2"/>
  <c r="K17" i="2"/>
  <c r="H17" i="2"/>
  <c r="N16" i="2"/>
  <c r="M16" i="2"/>
  <c r="L16" i="2"/>
  <c r="K16" i="2"/>
  <c r="H16" i="2"/>
  <c r="N15" i="2"/>
  <c r="M15" i="2"/>
  <c r="L15" i="2"/>
  <c r="K15" i="2"/>
  <c r="H15" i="2"/>
  <c r="N14" i="2"/>
  <c r="M14" i="2"/>
  <c r="L14" i="2"/>
  <c r="K14" i="2"/>
  <c r="O14" i="2" s="1"/>
  <c r="H14" i="2"/>
  <c r="N13" i="2"/>
  <c r="M13" i="2"/>
  <c r="L13" i="2"/>
  <c r="K13" i="2"/>
  <c r="H13" i="2"/>
  <c r="N12" i="2"/>
  <c r="M12" i="2"/>
  <c r="L12" i="2"/>
  <c r="K12" i="2"/>
  <c r="H12" i="2"/>
  <c r="N11" i="2"/>
  <c r="M11" i="2"/>
  <c r="L11" i="2"/>
  <c r="K11" i="2"/>
  <c r="H11" i="2"/>
  <c r="N10" i="2"/>
  <c r="M10" i="2"/>
  <c r="L10" i="2"/>
  <c r="K10" i="2"/>
  <c r="H10" i="2"/>
  <c r="N9" i="2"/>
  <c r="M9" i="2"/>
  <c r="L9" i="2"/>
  <c r="K9" i="2"/>
  <c r="H9" i="2"/>
  <c r="N8" i="2"/>
  <c r="M8" i="2"/>
  <c r="L8" i="2"/>
  <c r="K8" i="2"/>
  <c r="H8" i="2"/>
  <c r="N7" i="2"/>
  <c r="M7" i="2"/>
  <c r="L7" i="2"/>
  <c r="K7" i="2"/>
  <c r="N6" i="2"/>
  <c r="M6" i="2"/>
  <c r="L6" i="2"/>
  <c r="O10" i="2" l="1"/>
  <c r="O6" i="2"/>
  <c r="O13" i="2"/>
  <c r="O8" i="2"/>
  <c r="O12" i="2"/>
  <c r="O11" i="2"/>
  <c r="O9" i="2"/>
  <c r="H20" i="2"/>
  <c r="O7" i="2"/>
  <c r="N20" i="2"/>
  <c r="L20" i="2"/>
  <c r="D10" i="1" s="1"/>
  <c r="I66" i="1" s="1"/>
  <c r="J66" i="1" s="1"/>
  <c r="K20" i="2"/>
  <c r="D9" i="1" s="1"/>
  <c r="I65" i="1" s="1"/>
  <c r="J65" i="1" s="1"/>
  <c r="M20" i="2"/>
  <c r="D11" i="1" s="1"/>
  <c r="I67" i="1" s="1"/>
  <c r="J67" i="1" s="1"/>
  <c r="O20" i="2" l="1"/>
  <c r="D13" i="1"/>
  <c r="I69" i="1" s="1"/>
  <c r="J69" i="1" s="1"/>
  <c r="E22" i="3"/>
  <c r="I59" i="1"/>
  <c r="J59" i="1" s="1"/>
  <c r="I46" i="1"/>
  <c r="J46" i="1" s="1"/>
  <c r="I31" i="1"/>
  <c r="J31" i="1" s="1"/>
  <c r="I18" i="1"/>
  <c r="J18" i="1" s="1"/>
  <c r="I11" i="1"/>
  <c r="J11" i="1" s="1"/>
  <c r="I17" i="1"/>
  <c r="J17" i="1" s="1"/>
  <c r="I45" i="1"/>
  <c r="J45" i="1" s="1"/>
  <c r="I16" i="1"/>
  <c r="J16" i="1" s="1"/>
  <c r="I9" i="1"/>
  <c r="J9" i="1" s="1"/>
  <c r="I44" i="1"/>
  <c r="J44" i="1" s="1"/>
  <c r="I32" i="1"/>
  <c r="J32" i="1" s="1"/>
  <c r="I60" i="1"/>
  <c r="J60" i="1" s="1"/>
  <c r="I10" i="1"/>
  <c r="J10" i="1" s="1"/>
  <c r="I24" i="1"/>
  <c r="J24" i="1" s="1"/>
  <c r="I38" i="1"/>
  <c r="J38" i="1" s="1"/>
  <c r="I52" i="1"/>
  <c r="J52" i="1" s="1"/>
  <c r="I25" i="1"/>
  <c r="J25" i="1" s="1"/>
  <c r="I39" i="1"/>
  <c r="J39" i="1" s="1"/>
  <c r="I53" i="1"/>
  <c r="J53" i="1" s="1"/>
  <c r="I30" i="1"/>
  <c r="J30" i="1" s="1"/>
  <c r="I58" i="1"/>
  <c r="J58" i="1" s="1"/>
  <c r="I23" i="1"/>
  <c r="J23" i="1" s="1"/>
  <c r="I37" i="1"/>
  <c r="J37" i="1" s="1"/>
  <c r="I51" i="1"/>
  <c r="J51" i="1" s="1"/>
  <c r="I55" i="1" l="1"/>
  <c r="J55" i="1" s="1"/>
  <c r="I62" i="1"/>
  <c r="J62" i="1" s="1"/>
  <c r="I27" i="1"/>
  <c r="J27" i="1" s="1"/>
  <c r="I34" i="1"/>
  <c r="J34" i="1" s="1"/>
  <c r="I41" i="1"/>
  <c r="J41" i="1" s="1"/>
  <c r="I13" i="1"/>
  <c r="J13" i="1" s="1"/>
  <c r="I48" i="1"/>
  <c r="J48" i="1" s="1"/>
  <c r="I20" i="1"/>
  <c r="J20" i="1" s="1"/>
  <c r="D12" i="1"/>
  <c r="I12" i="1" s="1"/>
  <c r="B22" i="3"/>
  <c r="I61" i="1" l="1"/>
  <c r="J61" i="1" s="1"/>
  <c r="K57" i="1" s="1"/>
  <c r="I54" i="1"/>
  <c r="J54" i="1" s="1"/>
  <c r="K50" i="1" s="1"/>
  <c r="I40" i="1"/>
  <c r="J40" i="1" s="1"/>
  <c r="K36" i="1" s="1"/>
  <c r="I68" i="1"/>
  <c r="J68" i="1" s="1"/>
  <c r="K64" i="1" s="1"/>
  <c r="I19" i="1"/>
  <c r="J19" i="1" s="1"/>
  <c r="K15" i="1" s="1"/>
  <c r="I33" i="1"/>
  <c r="J33" i="1" s="1"/>
  <c r="K29" i="1" s="1"/>
  <c r="I47" i="1"/>
  <c r="J47" i="1" s="1"/>
  <c r="K43" i="1" s="1"/>
  <c r="I26" i="1"/>
  <c r="J26" i="1" s="1"/>
  <c r="K22" i="1" s="1"/>
  <c r="L13" i="1"/>
  <c r="S11" i="1" s="1"/>
  <c r="I10" i="3" s="1"/>
  <c r="L12" i="1"/>
  <c r="J12" i="1"/>
  <c r="K8" i="1" s="1"/>
  <c r="S8" i="1" s="1"/>
  <c r="O10" i="3" s="1"/>
  <c r="M7" i="1" l="1"/>
  <c r="U10" i="3" s="1"/>
</calcChain>
</file>

<file path=xl/sharedStrings.xml><?xml version="1.0" encoding="utf-8"?>
<sst xmlns="http://schemas.openxmlformats.org/spreadsheetml/2006/main" count="118" uniqueCount="40">
  <si>
    <t>CARGA ANALISADA</t>
  </si>
  <si>
    <t>COMPRIMENTO</t>
  </si>
  <si>
    <t>ALTURA</t>
  </si>
  <si>
    <t>CBM</t>
  </si>
  <si>
    <t>LARGURA</t>
  </si>
  <si>
    <t>OPEN TOP 40</t>
  </si>
  <si>
    <t>PESO</t>
  </si>
  <si>
    <t>LEGENDA</t>
  </si>
  <si>
    <t>COMPATÍVEL</t>
  </si>
  <si>
    <t>TEM RESTRIÇÃO</t>
  </si>
  <si>
    <t>IMCOMPATIVEL</t>
  </si>
  <si>
    <t>EM METROS</t>
  </si>
  <si>
    <t>KG</t>
  </si>
  <si>
    <t>CONTAINER 40'GP</t>
  </si>
  <si>
    <t>CONTAINER 20'GP</t>
  </si>
  <si>
    <t>CONTAINER 40'HC</t>
  </si>
  <si>
    <t>OPEN TOP 20'</t>
  </si>
  <si>
    <t>FLATRACK 20'</t>
  </si>
  <si>
    <t>REEFER 40'</t>
  </si>
  <si>
    <t>REEFER 20'</t>
  </si>
  <si>
    <t>FLATRACK 40'</t>
  </si>
  <si>
    <t>PADRÃO 40' HC</t>
  </si>
  <si>
    <t>PADRÃO 40' PÉS</t>
  </si>
  <si>
    <t>PADRÃO 20' PÉS</t>
  </si>
  <si>
    <t>OPEN TOP 40'</t>
  </si>
  <si>
    <t>TOTAL CBM</t>
  </si>
  <si>
    <t>QUANTIDADE DE VOLUMES</t>
  </si>
  <si>
    <t>METROS</t>
  </si>
  <si>
    <t>POLEGADAS</t>
  </si>
  <si>
    <t>UNIDADE DE MEDIDA</t>
  </si>
  <si>
    <t>MODALIDADE RECOMENDADA</t>
  </si>
  <si>
    <t>CONTAINER RECOMENDADO</t>
  </si>
  <si>
    <t>PORCENTAGEM DE ESPAÇO OCUPADO EM  CONTAINER PADRÃO 20' PÉS</t>
  </si>
  <si>
    <t>MEDIDAS</t>
  </si>
  <si>
    <t>CARGA ANALIZADA</t>
  </si>
  <si>
    <t>CUBAGEM</t>
  </si>
  <si>
    <t>PESO (KG)</t>
  </si>
  <si>
    <t>COMPATIBILIDAE 20'DRY</t>
  </si>
  <si>
    <t>CAPACIDADE 20'DRY</t>
  </si>
  <si>
    <t>VALORES CONVERTIDOS PARA SISTEMA MÉTRICO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</si>
</sst>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.##00\-&quot;KG&quot;"/>
    <numFmt numFmtId="166" formatCode="#.##\-&quot;CBM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7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72"/>
      <color theme="9"/>
      <name val="Arial Black"/>
      <family val="2"/>
    </font>
    <font>
      <b/>
      <sz val="10"/>
      <color theme="1" tint="0.499984740745262"/>
      <name val="Arial Black"/>
      <family val="2"/>
    </font>
    <font>
      <sz val="72"/>
      <color rgb="FFC00000"/>
      <name val="Arial Black"/>
      <family val="2"/>
    </font>
    <font>
      <sz val="11"/>
      <color theme="1"/>
      <name val="Arial Black"/>
      <family val="2"/>
    </font>
    <font>
      <sz val="11"/>
      <color theme="0"/>
      <name val="Aharoni"/>
      <charset val="177"/>
    </font>
    <font>
      <sz val="32"/>
      <color rgb="FF00B0F0"/>
      <name val="Arial Black"/>
      <family val="2"/>
    </font>
    <font>
      <b/>
      <sz val="14"/>
      <color theme="1"/>
      <name val="Arial"/>
      <family val="2"/>
    </font>
    <font>
      <b/>
      <sz val="11"/>
      <color theme="0"/>
      <name val="Arial Black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489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3" fillId="3" borderId="0" xfId="0" applyFont="1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3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0" fillId="2" borderId="3" xfId="0" applyFont="1" applyFill="1" applyBorder="1" applyAlignment="1" applyProtection="1">
      <alignment horizontal="center" vertical="center"/>
      <protection hidden="1"/>
    </xf>
    <xf numFmtId="9" fontId="0" fillId="2" borderId="1" xfId="0" applyNumberFormat="1" applyFill="1" applyBorder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2" borderId="0" xfId="0" applyFill="1" applyAlignment="1" applyProtection="1"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6" fillId="2" borderId="0" xfId="0" applyFont="1" applyFill="1" applyProtection="1">
      <protection hidden="1"/>
    </xf>
    <xf numFmtId="0" fontId="0" fillId="5" borderId="0" xfId="0" applyFill="1" applyProtection="1">
      <protection hidden="1"/>
    </xf>
    <xf numFmtId="2" fontId="1" fillId="2" borderId="14" xfId="0" applyNumberFormat="1" applyFont="1" applyFill="1" applyBorder="1" applyAlignment="1" applyProtection="1">
      <alignment horizontal="center"/>
      <protection hidden="1"/>
    </xf>
    <xf numFmtId="2" fontId="1" fillId="2" borderId="15" xfId="0" applyNumberFormat="1" applyFont="1" applyFill="1" applyBorder="1" applyAlignment="1" applyProtection="1">
      <alignment horizontal="center"/>
      <protection hidden="1"/>
    </xf>
    <xf numFmtId="2" fontId="1" fillId="2" borderId="0" xfId="0" applyNumberFormat="1" applyFont="1" applyFill="1" applyBorder="1" applyAlignment="1" applyProtection="1">
      <alignment horizontal="center"/>
      <protection hidden="1"/>
    </xf>
    <xf numFmtId="2" fontId="0" fillId="2" borderId="0" xfId="0" applyNumberFormat="1" applyFill="1" applyBorder="1" applyAlignment="1" applyProtection="1">
      <alignment horizontal="center"/>
      <protection hidden="1"/>
    </xf>
    <xf numFmtId="0" fontId="0" fillId="2" borderId="11" xfId="0" applyFill="1" applyBorder="1" applyAlignment="1" applyProtection="1">
      <alignment horizontal="center"/>
      <protection hidden="1"/>
    </xf>
    <xf numFmtId="2" fontId="0" fillId="2" borderId="1" xfId="0" applyNumberFormat="1" applyFill="1" applyBorder="1" applyAlignment="1" applyProtection="1">
      <alignment horizontal="center"/>
      <protection hidden="1"/>
    </xf>
    <xf numFmtId="2" fontId="0" fillId="2" borderId="2" xfId="0" applyNumberForma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8" fillId="2" borderId="0" xfId="0" applyFont="1" applyFill="1" applyProtection="1"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9" xfId="0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Border="1" applyAlignment="1" applyProtection="1">
      <alignment horizontal="center" vertical="center" wrapText="1"/>
      <protection hidden="1"/>
    </xf>
    <xf numFmtId="0" fontId="0" fillId="7" borderId="0" xfId="0" applyFill="1" applyProtection="1">
      <protection hidden="1"/>
    </xf>
    <xf numFmtId="0" fontId="6" fillId="2" borderId="20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6" fillId="2" borderId="21" xfId="0" applyFont="1" applyFill="1" applyBorder="1" applyAlignment="1" applyProtection="1">
      <alignment horizontal="center" vertical="center" wrapText="1"/>
      <protection hidden="1"/>
    </xf>
    <xf numFmtId="0" fontId="6" fillId="2" borderId="25" xfId="0" applyFont="1" applyFill="1" applyBorder="1" applyAlignment="1" applyProtection="1">
      <alignment horizontal="center" vertical="center"/>
      <protection hidden="1"/>
    </xf>
    <xf numFmtId="0" fontId="0" fillId="2" borderId="25" xfId="0" applyFont="1" applyFill="1" applyBorder="1" applyAlignment="1" applyProtection="1">
      <alignment horizontal="center" vertical="center"/>
      <protection hidden="1"/>
    </xf>
    <xf numFmtId="0" fontId="6" fillId="2" borderId="23" xfId="0" applyFont="1" applyFill="1" applyBorder="1" applyAlignment="1" applyProtection="1">
      <alignment horizontal="center" vertical="center"/>
      <protection hidden="1"/>
    </xf>
    <xf numFmtId="0" fontId="0" fillId="2" borderId="22" xfId="0" applyFont="1" applyFill="1" applyBorder="1" applyAlignment="1" applyProtection="1">
      <alignment horizontal="center" vertical="center"/>
      <protection hidden="1"/>
    </xf>
    <xf numFmtId="0" fontId="6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20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23" xfId="0" applyFont="1" applyFill="1" applyBorder="1" applyAlignment="1" applyProtection="1">
      <alignment horizontal="center" vertical="center"/>
      <protection hidden="1"/>
    </xf>
    <xf numFmtId="0" fontId="6" fillId="2" borderId="22" xfId="0" applyFont="1" applyFill="1" applyBorder="1" applyAlignment="1" applyProtection="1">
      <alignment horizontal="center" vertical="center"/>
      <protection hidden="1"/>
    </xf>
    <xf numFmtId="0" fontId="2" fillId="2" borderId="21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164" fontId="0" fillId="2" borderId="12" xfId="0" applyNumberFormat="1" applyFill="1" applyBorder="1" applyAlignment="1" applyProtection="1">
      <alignment horizontal="center"/>
      <protection hidden="1"/>
    </xf>
    <xf numFmtId="0" fontId="7" fillId="10" borderId="1" xfId="0" applyFont="1" applyFill="1" applyBorder="1" applyAlignment="1" applyProtection="1">
      <alignment horizontal="center"/>
      <protection hidden="1"/>
    </xf>
    <xf numFmtId="0" fontId="7" fillId="11" borderId="1" xfId="0" applyFont="1" applyFill="1" applyBorder="1" applyAlignment="1" applyProtection="1">
      <alignment horizontal="center"/>
      <protection hidden="1"/>
    </xf>
    <xf numFmtId="4" fontId="1" fillId="2" borderId="14" xfId="0" applyNumberFormat="1" applyFont="1" applyFill="1" applyBorder="1" applyAlignment="1" applyProtection="1">
      <alignment horizontal="center"/>
      <protection hidden="1"/>
    </xf>
    <xf numFmtId="4" fontId="1" fillId="2" borderId="15" xfId="0" applyNumberFormat="1" applyFont="1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9" fillId="2" borderId="18" xfId="0" applyFont="1" applyFill="1" applyBorder="1" applyAlignment="1" applyProtection="1">
      <alignment horizontal="center"/>
      <protection locked="0"/>
    </xf>
    <xf numFmtId="9" fontId="8" fillId="2" borderId="0" xfId="0" applyNumberFormat="1" applyFont="1" applyFill="1" applyProtection="1"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0" fontId="16" fillId="2" borderId="1" xfId="0" applyFont="1" applyFill="1" applyBorder="1" applyAlignment="1" applyProtection="1">
      <alignment horizontal="center"/>
      <protection hidden="1"/>
    </xf>
    <xf numFmtId="0" fontId="16" fillId="2" borderId="3" xfId="0" applyFont="1" applyFill="1" applyBorder="1" applyAlignment="1" applyProtection="1">
      <alignment horizontal="center" vertical="center"/>
      <protection hidden="1"/>
    </xf>
    <xf numFmtId="0" fontId="17" fillId="12" borderId="1" xfId="0" applyFont="1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locked="0"/>
    </xf>
    <xf numFmtId="2" fontId="0" fillId="7" borderId="1" xfId="0" applyNumberFormat="1" applyFill="1" applyBorder="1" applyAlignment="1" applyProtection="1">
      <alignment horizontal="center"/>
      <protection locked="0"/>
    </xf>
    <xf numFmtId="2" fontId="0" fillId="7" borderId="2" xfId="0" applyNumberFormat="1" applyFill="1" applyBorder="1" applyAlignment="1" applyProtection="1">
      <alignment horizontal="center"/>
      <protection locked="0"/>
    </xf>
    <xf numFmtId="0" fontId="7" fillId="6" borderId="16" xfId="0" applyFont="1" applyFill="1" applyBorder="1" applyAlignment="1" applyProtection="1">
      <alignment horizontal="center"/>
      <protection hidden="1"/>
    </xf>
    <xf numFmtId="0" fontId="7" fillId="6" borderId="17" xfId="0" applyFont="1" applyFill="1" applyBorder="1" applyAlignment="1" applyProtection="1">
      <alignment horizontal="center"/>
      <protection hidden="1"/>
    </xf>
    <xf numFmtId="0" fontId="7" fillId="6" borderId="18" xfId="0" applyFont="1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16" fillId="2" borderId="1" xfId="0" applyFont="1" applyFill="1" applyBorder="1" applyAlignment="1" applyProtection="1">
      <alignment horizontal="center"/>
      <protection hidden="1"/>
    </xf>
    <xf numFmtId="0" fontId="16" fillId="2" borderId="21" xfId="0" applyFont="1" applyFill="1" applyBorder="1" applyAlignment="1" applyProtection="1">
      <alignment horizontal="center" vertical="center" wrapText="1"/>
      <protection hidden="1"/>
    </xf>
    <xf numFmtId="0" fontId="16" fillId="2" borderId="26" xfId="0" applyFont="1" applyFill="1" applyBorder="1" applyAlignment="1" applyProtection="1">
      <alignment horizontal="center" vertical="center" wrapText="1"/>
      <protection hidden="1"/>
    </xf>
    <xf numFmtId="0" fontId="16" fillId="2" borderId="25" xfId="0" applyFont="1" applyFill="1" applyBorder="1" applyAlignment="1" applyProtection="1">
      <alignment horizontal="center" vertical="center" wrapText="1"/>
      <protection hidden="1"/>
    </xf>
    <xf numFmtId="166" fontId="13" fillId="8" borderId="0" xfId="0" applyNumberFormat="1" applyFont="1" applyFill="1" applyAlignment="1" applyProtection="1">
      <alignment horizontal="center"/>
      <protection hidden="1"/>
    </xf>
    <xf numFmtId="165" fontId="13" fillId="9" borderId="0" xfId="0" applyNumberFormat="1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9" fontId="15" fillId="2" borderId="0" xfId="0" applyNumberFormat="1" applyFont="1" applyFill="1" applyAlignment="1" applyProtection="1">
      <alignment horizontal="center" vertical="center" wrapText="1"/>
      <protection hidden="1"/>
    </xf>
    <xf numFmtId="0" fontId="15" fillId="2" borderId="0" xfId="0" applyFont="1" applyFill="1" applyAlignment="1" applyProtection="1">
      <alignment horizontal="center" vertical="center" wrapText="1"/>
      <protection hidden="1"/>
    </xf>
    <xf numFmtId="0" fontId="11" fillId="5" borderId="0" xfId="0" applyFont="1" applyFill="1" applyAlignment="1" applyProtection="1">
      <alignment horizontal="center" vertical="center" wrapText="1"/>
      <protection hidden="1"/>
    </xf>
    <xf numFmtId="9" fontId="12" fillId="2" borderId="0" xfId="0" applyNumberFormat="1" applyFont="1" applyFill="1" applyAlignment="1" applyProtection="1">
      <alignment horizontal="center" vertical="center"/>
      <protection hidden="1"/>
    </xf>
    <xf numFmtId="0" fontId="12" fillId="2" borderId="0" xfId="0" applyFont="1" applyFill="1" applyAlignment="1" applyProtection="1">
      <alignment horizontal="center" vertical="center"/>
      <protection hidden="1"/>
    </xf>
    <xf numFmtId="9" fontId="10" fillId="2" borderId="0" xfId="0" applyNumberFormat="1" applyFont="1" applyFill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4" fillId="7" borderId="0" xfId="0" applyFont="1" applyFill="1" applyAlignment="1" applyProtection="1">
      <alignment horizontal="center"/>
      <protection hidden="1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EFF6EA"/>
      <color rgb="FFB48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7.png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val">
        <cx:f dir="row">_xlchart.v1.1</cx:f>
      </cx:numDim>
    </cx:data>
  </cx:chartData>
  <cx:chart>
    <cx:plotArea>
      <cx:plotAreaRegion>
        <cx:plotSurface>
          <cx:spPr>
            <a:noFill/>
          </cx:spPr>
        </cx:plotSurface>
        <cx:series layoutId="clusteredColumn" uniqueId="{ED279695-F2BF-4F49-82E3-24F9A7BF26B5}" formatIdx="0">
          <cx:spPr>
            <a:blipFill>
              <a:blip r:embed="rId1"/>
              <a:tile tx="0" ty="0" sx="100000" sy="100000" flip="none" algn="br"/>
            </a:blipFill>
          </cx:spPr>
          <cx:dataId val="0"/>
          <cx:layoutPr>
            <cx:aggregation/>
          </cx:layoutPr>
          <cx:axisId val="1"/>
        </cx:series>
        <cx:series layoutId="paretoLine" ownerIdx="0" uniqueId="{2E0CAC47-4896-451A-A8BA-C3CFFABDD122}" formatIdx="1">
          <cx:axisId val="2"/>
        </cx:series>
      </cx:plotAreaRegion>
      <cx:axis id="0" hidden="1">
        <cx:catScaling gapWidth="0"/>
        <cx:tickLabels/>
      </cx:axis>
      <cx:axis id="1" hidden="1">
        <cx:valScaling max="1"/>
        <cx:tickLabels/>
      </cx:axis>
      <cx:axis id="2" hidden="1">
        <cx:valScaling max="1" min="0"/>
        <cx:units unit="percentage"/>
        <cx:tickLabels/>
      </cx:axis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ustomXml" Target="../ink/ink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image" Target="../media/image8.png"/><Relationship Id="rId4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2</xdr:row>
      <xdr:rowOff>47625</xdr:rowOff>
    </xdr:from>
    <xdr:to>
      <xdr:col>0</xdr:col>
      <xdr:colOff>1975586</xdr:colOff>
      <xdr:row>14</xdr:row>
      <xdr:rowOff>123825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438150"/>
          <a:ext cx="1927960" cy="276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1857375</xdr:colOff>
      <xdr:row>7</xdr:row>
      <xdr:rowOff>171450</xdr:rowOff>
    </xdr:from>
    <xdr:to>
      <xdr:col>1</xdr:col>
      <xdr:colOff>857250</xdr:colOff>
      <xdr:row>9</xdr:row>
      <xdr:rowOff>133350</xdr:rowOff>
    </xdr:to>
    <xdr:cxnSp macro="">
      <xdr:nvCxnSpPr>
        <xdr:cNvPr id="12" name="Conector: Angulad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1857375" y="1914525"/>
          <a:ext cx="1028700" cy="342900"/>
        </a:xfrm>
        <a:prstGeom prst="bentConnector3">
          <a:avLst>
            <a:gd name="adj1" fmla="val 50000"/>
          </a:avLst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742954</xdr:colOff>
      <xdr:row>2</xdr:row>
      <xdr:rowOff>113110</xdr:rowOff>
    </xdr:from>
    <xdr:to>
      <xdr:col>8</xdr:col>
      <xdr:colOff>142875</xdr:colOff>
      <xdr:row>2</xdr:row>
      <xdr:rowOff>114301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 flipH="1">
          <a:off x="6952063" y="506016"/>
          <a:ext cx="179781" cy="1191"/>
        </a:xfrm>
        <a:prstGeom prst="straightConnector1">
          <a:avLst/>
        </a:prstGeom>
        <a:ln>
          <a:tailEnd type="triangle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1922515</xdr:colOff>
      <xdr:row>2</xdr:row>
      <xdr:rowOff>161925</xdr:rowOff>
    </xdr:from>
    <xdr:to>
      <xdr:col>8</xdr:col>
      <xdr:colOff>205154</xdr:colOff>
      <xdr:row>20</xdr:row>
      <xdr:rowOff>104776</xdr:rowOff>
    </xdr:to>
    <xdr:grpSp>
      <xdr:nvGrpSpPr>
        <xdr:cNvPr id="30" name="Agrupa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1922515" y="552450"/>
          <a:ext cx="5635939" cy="3781426"/>
          <a:chOff x="1914525" y="485775"/>
          <a:chExt cx="5238750" cy="4686300"/>
        </a:xfrm>
      </xdr:grpSpPr>
      <xdr:cxnSp macro="">
        <xdr:nvCxnSpPr>
          <xdr:cNvPr id="18" name="Conector de Seta Reta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CxnSpPr/>
        </xdr:nvCxnSpPr>
        <xdr:spPr>
          <a:xfrm flipV="1">
            <a:off x="1914525" y="5162550"/>
            <a:ext cx="5238750" cy="9525"/>
          </a:xfrm>
          <a:prstGeom prst="straightConnector1">
            <a:avLst/>
          </a:prstGeom>
          <a:ln>
            <a:solidFill>
              <a:srgbClr val="00B0F0"/>
            </a:solidFill>
            <a:tailEnd type="triangle"/>
          </a:ln>
        </xdr:spPr>
        <xdr:style>
          <a:lnRef idx="3">
            <a:schemeClr val="accent1"/>
          </a:lnRef>
          <a:fillRef idx="0">
            <a:schemeClr val="accent1"/>
          </a:fillRef>
          <a:effectRef idx="2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ector de Seta Reta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CxnSpPr/>
        </xdr:nvCxnSpPr>
        <xdr:spPr>
          <a:xfrm flipV="1">
            <a:off x="7078248" y="485775"/>
            <a:ext cx="28575" cy="4686300"/>
          </a:xfrm>
          <a:prstGeom prst="straightConnector1">
            <a:avLst/>
          </a:prstGeom>
          <a:ln>
            <a:solidFill>
              <a:srgbClr val="00B0F0"/>
            </a:solidFill>
            <a:tailEnd type="triangle"/>
          </a:ln>
        </xdr:spPr>
        <xdr:style>
          <a:lnRef idx="3">
            <a:schemeClr val="accent1"/>
          </a:lnRef>
          <a:fillRef idx="0">
            <a:schemeClr val="accent1"/>
          </a:fillRef>
          <a:effectRef idx="2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1905000</xdr:colOff>
      <xdr:row>11</xdr:row>
      <xdr:rowOff>149821</xdr:rowOff>
    </xdr:from>
    <xdr:to>
      <xdr:col>0</xdr:col>
      <xdr:colOff>1915187</xdr:colOff>
      <xdr:row>20</xdr:row>
      <xdr:rowOff>123825</xdr:rowOff>
    </xdr:to>
    <xdr:cxnSp macro="">
      <xdr:nvCxnSpPr>
        <xdr:cNvPr id="33" name="Conector de Seta Reta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CxnSpPr/>
      </xdr:nvCxnSpPr>
      <xdr:spPr>
        <a:xfrm flipH="1">
          <a:off x="1905000" y="2648302"/>
          <a:ext cx="10187" cy="1695831"/>
        </a:xfrm>
        <a:prstGeom prst="straightConnector1">
          <a:avLst/>
        </a:prstGeom>
        <a:ln>
          <a:solidFill>
            <a:srgbClr val="00B0F0"/>
          </a:solidFill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1638000</xdr:colOff>
      <xdr:row>20</xdr:row>
      <xdr:rowOff>85500</xdr:rowOff>
    </xdr:from>
    <xdr:to>
      <xdr:col>0</xdr:col>
      <xdr:colOff>1638360</xdr:colOff>
      <xdr:row>20</xdr:row>
      <xdr:rowOff>85860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36" name="Tinta 35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14:cNvPr>
            <xdr14:cNvContentPartPr/>
          </xdr14:nvContentPartPr>
          <xdr14:nvPr macro=""/>
          <xdr14:xfrm>
            <a:off x="1638000" y="4314600"/>
            <a:ext cx="360" cy="360"/>
          </xdr14:xfrm>
        </xdr:contentPart>
      </mc:Choice>
      <mc:Fallback xmlns="">
        <xdr:pic>
          <xdr:nvPicPr>
            <xdr:cNvPr id="36" name="Tinta 35">
              <a:extLst>
                <a:ext uri="{FF2B5EF4-FFF2-40B4-BE49-F238E27FC236}">
                  <a16:creationId xmlns:a16="http://schemas.microsoft.com/office/drawing/2014/main" id="{4CB9899E-F684-42CD-A723-67C56F839B3E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1629360" y="43056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615080</xdr:colOff>
      <xdr:row>0</xdr:row>
      <xdr:rowOff>157181</xdr:rowOff>
    </xdr:from>
    <xdr:to>
      <xdr:col>9</xdr:col>
      <xdr:colOff>167405</xdr:colOff>
      <xdr:row>2</xdr:row>
      <xdr:rowOff>129520</xdr:rowOff>
    </xdr:to>
    <xdr:sp macro="" textlink="">
      <xdr:nvSpPr>
        <xdr:cNvPr id="3" name="Seta para a Direit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8465201">
          <a:off x="7225430" y="157181"/>
          <a:ext cx="628650" cy="362864"/>
        </a:xfrm>
        <a:prstGeom prst="rightArrow">
          <a:avLst/>
        </a:prstGeom>
        <a:solidFill>
          <a:srgbClr val="00B0F0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18</xdr:row>
      <xdr:rowOff>0</xdr:rowOff>
    </xdr:from>
    <xdr:to>
      <xdr:col>3</xdr:col>
      <xdr:colOff>304800</xdr:colOff>
      <xdr:row>19</xdr:row>
      <xdr:rowOff>66675</xdr:rowOff>
    </xdr:to>
    <xdr:sp macro="" textlink="">
      <xdr:nvSpPr>
        <xdr:cNvPr id="1025" name="AutoForma 1" descr="Resultado de imagem para ICONES CONTAINERS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2466975" y="4438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0</xdr:row>
      <xdr:rowOff>190500</xdr:rowOff>
    </xdr:from>
    <xdr:ext cx="10725757" cy="449675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326571" y="190500"/>
          <a:ext cx="10725757" cy="449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2400" b="1">
              <a:solidFill>
                <a:schemeClr val="bg1"/>
              </a:solidFill>
              <a:latin typeface="Trebuchet MS" panose="020B0603020202020204" pitchFamily="34" charset="0"/>
            </a:rPr>
            <a:t>ANÁLISE DE COMPATIBILIDADE</a:t>
          </a:r>
          <a:r>
            <a:rPr lang="pt-BR" sz="2400" b="1" baseline="0">
              <a:solidFill>
                <a:schemeClr val="bg1"/>
              </a:solidFill>
              <a:latin typeface="Trebuchet MS" panose="020B0603020202020204" pitchFamily="34" charset="0"/>
            </a:rPr>
            <a:t> DE CONTAINER EM RELAÇÃO AOS VOLUMES</a:t>
          </a:r>
          <a:endParaRPr lang="pt-BR" sz="2400" b="1">
            <a:solidFill>
              <a:schemeClr val="bg1"/>
            </a:solidFill>
            <a:latin typeface="Trebuchet MS" panose="020B0603020202020204" pitchFamily="34" charset="0"/>
          </a:endParaRPr>
        </a:p>
      </xdr:txBody>
    </xdr:sp>
    <xdr:clientData/>
  </xdr:oneCellAnchor>
  <xdr:twoCellAnchor editAs="oneCell">
    <xdr:from>
      <xdr:col>11</xdr:col>
      <xdr:colOff>315686</xdr:colOff>
      <xdr:row>0</xdr:row>
      <xdr:rowOff>13607</xdr:rowOff>
    </xdr:from>
    <xdr:to>
      <xdr:col>12</xdr:col>
      <xdr:colOff>851807</xdr:colOff>
      <xdr:row>3</xdr:row>
      <xdr:rowOff>213632</xdr:rowOff>
    </xdr:to>
    <xdr:pic>
      <xdr:nvPicPr>
        <xdr:cNvPr id="11" name="Gráfico 10" descr="Régua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820400" y="13607"/>
          <a:ext cx="917121" cy="9348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123825</xdr:rowOff>
    </xdr:from>
    <xdr:to>
      <xdr:col>6</xdr:col>
      <xdr:colOff>495300</xdr:colOff>
      <xdr:row>3</xdr:row>
      <xdr:rowOff>76200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23825"/>
          <a:ext cx="32766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186937</xdr:colOff>
      <xdr:row>6</xdr:row>
      <xdr:rowOff>124558</xdr:rowOff>
    </xdr:from>
    <xdr:to>
      <xdr:col>6</xdr:col>
      <xdr:colOff>85725</xdr:colOff>
      <xdr:row>19</xdr:row>
      <xdr:rowOff>6789</xdr:rowOff>
    </xdr:to>
    <xdr:pic>
      <xdr:nvPicPr>
        <xdr:cNvPr id="10" name="Imagem 9" descr="Resultado de imagem para CONTAINER ICON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000000">
                <a:alpha val="0"/>
              </a:srgbClr>
            </a:clrFrom>
            <a:clrTo>
              <a:srgbClr val="000000">
                <a:alpha val="0"/>
              </a:srgbClr>
            </a:clrTo>
          </a:clrChange>
          <a:duotone>
            <a:schemeClr val="bg2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400000"/>
                  </a14:imgEffect>
                  <a14:imgEffect>
                    <a14:brightnessContrast bright="-55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761" y="1267558"/>
          <a:ext cx="2330464" cy="2358731"/>
        </a:xfrm>
        <a:prstGeom prst="rect">
          <a:avLst/>
        </a:prstGeom>
        <a:noFill/>
        <a:effectLst>
          <a:reflection endPos="0" dist="50800" dir="5400000" sy="-100000" algn="bl" rotWithShape="0"/>
        </a:effectLst>
      </xdr:spPr>
    </xdr:pic>
    <xdr:clientData/>
  </xdr:twoCellAnchor>
  <xdr:twoCellAnchor>
    <xdr:from>
      <xdr:col>2</xdr:col>
      <xdr:colOff>76201</xdr:colOff>
      <xdr:row>7</xdr:row>
      <xdr:rowOff>38100</xdr:rowOff>
    </xdr:from>
    <xdr:to>
      <xdr:col>6</xdr:col>
      <xdr:colOff>144342</xdr:colOff>
      <xdr:row>19</xdr:row>
      <xdr:rowOff>66676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Gráfico 12">
              <a:extLst>
                <a:ext uri="{FF2B5EF4-FFF2-40B4-BE49-F238E27FC236}">
                  <a16:creationId xmlns:a16="http://schemas.microsoft.com/office/drawing/2014/main" id="{00000000-0008-0000-0200-00000D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4826" y="1371600"/>
              <a:ext cx="2516066" cy="23145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512445</xdr:colOff>
      <xdr:row>0</xdr:row>
      <xdr:rowOff>57150</xdr:rowOff>
    </xdr:from>
    <xdr:to>
      <xdr:col>8</xdr:col>
      <xdr:colOff>485775</xdr:colOff>
      <xdr:row>3</xdr:row>
      <xdr:rowOff>11844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8995" y="57150"/>
          <a:ext cx="592455" cy="526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18-06-10T19:05:04.889"/>
    </inkml:context>
    <inkml:brush xml:id="br0">
      <inkml:brushProperty name="width" value="0.05" units="cm"/>
      <inkml:brushProperty name="height" value="0.05" units="cm"/>
      <inkml:brushProperty name="color" value="#00A0D7"/>
      <inkml:brushProperty name="ignorePressure" value="1"/>
    </inkml:brush>
  </inkml:definitions>
  <inkml:trace contextRef="#ctx0" brushRef="#br0">1 0</inkml:trace>
</inkml: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0000000}" name="Tabela11" displayName="Tabela11" ref="G8:H13" totalsRowShown="0" tableBorderDxfId="26">
  <autoFilter ref="G8:H13" xr:uid="{00000000-0009-0000-0100-00000B000000}"/>
  <tableColumns count="2">
    <tableColumn id="1" xr3:uid="{00000000-0010-0000-0000-000001000000}" name="MEDIDAS" dataDxfId="25"/>
    <tableColumn id="2" xr3:uid="{00000000-0010-0000-0000-000002000000}" name="PADRÃO 20' PÉS" dataDxfId="2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1000000}" name="Tabela12" displayName="Tabela12" ref="G15:H20" totalsRowShown="0" tableBorderDxfId="23">
  <autoFilter ref="G15:H20" xr:uid="{00000000-0009-0000-0100-00000C000000}"/>
  <tableColumns count="2">
    <tableColumn id="1" xr3:uid="{00000000-0010-0000-0100-000001000000}" name="MEDIDAS" dataDxfId="22"/>
    <tableColumn id="2" xr3:uid="{00000000-0010-0000-0100-000002000000}" name="PADRÃO 40' PÉS" dataDxfId="2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2000000}" name="Tabela13" displayName="Tabela13" ref="G22:H27" totalsRowShown="0" tableBorderDxfId="20">
  <autoFilter ref="G22:H27" xr:uid="{00000000-0009-0000-0100-00000D000000}"/>
  <tableColumns count="2">
    <tableColumn id="1" xr3:uid="{00000000-0010-0000-0200-000001000000}" name="MEDIDAS" dataDxfId="19"/>
    <tableColumn id="2" xr3:uid="{00000000-0010-0000-0200-000002000000}" name="PADRÃO 40' HC" dataDxfId="18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3000000}" name="Tabela14" displayName="Tabela14" ref="G29:H34" totalsRowShown="0" tableBorderDxfId="17">
  <autoFilter ref="G29:H34" xr:uid="{00000000-0009-0000-0100-00000E000000}"/>
  <tableColumns count="2">
    <tableColumn id="1" xr3:uid="{00000000-0010-0000-0300-000001000000}" name="MEDIDAS" dataDxfId="16"/>
    <tableColumn id="2" xr3:uid="{00000000-0010-0000-0300-000002000000}" name="OPEN TOP 20'" dataDxfId="15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4000000}" name="Tabela15" displayName="Tabela15" ref="G64:H69" totalsRowShown="0" tableBorderDxfId="14">
  <autoFilter ref="G64:H69" xr:uid="{00000000-0009-0000-0100-00000F000000}"/>
  <tableColumns count="2">
    <tableColumn id="1" xr3:uid="{00000000-0010-0000-0400-000001000000}" name="MEDIDAS" dataDxfId="13"/>
    <tableColumn id="2" xr3:uid="{00000000-0010-0000-0400-000002000000}" name="FLATRACK 40'" dataDxfId="12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5000000}" name="Tabela16" displayName="Tabela16" ref="G57:H62" totalsRowShown="0" tableBorderDxfId="11">
  <autoFilter ref="G57:H62" xr:uid="{00000000-0009-0000-0100-000010000000}"/>
  <tableColumns count="2">
    <tableColumn id="1" xr3:uid="{00000000-0010-0000-0500-000001000000}" name="MEDIDAS" dataDxfId="10"/>
    <tableColumn id="2" xr3:uid="{00000000-0010-0000-0500-000002000000}" name="FLATRACK 20'" dataDxfId="9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6000000}" name="Tabela17" displayName="Tabela17" ref="G50:H55" totalsRowShown="0" tableBorderDxfId="8">
  <autoFilter ref="G50:H55" xr:uid="{00000000-0009-0000-0100-000011000000}"/>
  <tableColumns count="2">
    <tableColumn id="1" xr3:uid="{00000000-0010-0000-0600-000001000000}" name="MEDIDAS" dataDxfId="7"/>
    <tableColumn id="2" xr3:uid="{00000000-0010-0000-0600-000002000000}" name="REEFER 40'" dataDxfId="6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7000000}" name="Tabela18" displayName="Tabela18" ref="G43:H48" totalsRowShown="0" tableBorderDxfId="5">
  <autoFilter ref="G43:H48" xr:uid="{00000000-0009-0000-0100-000012000000}"/>
  <tableColumns count="2">
    <tableColumn id="1" xr3:uid="{00000000-0010-0000-0700-000001000000}" name="MEDIDAS" dataDxfId="4"/>
    <tableColumn id="2" xr3:uid="{00000000-0010-0000-0700-000002000000}" name="REEFER 20'" dataDxfId="3"/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8000000}" name="Tabela19" displayName="Tabela19" ref="G36:H41" totalsRowShown="0" tableBorderDxfId="2">
  <autoFilter ref="G36:H41" xr:uid="{00000000-0009-0000-0100-000013000000}"/>
  <tableColumns count="2">
    <tableColumn id="1" xr3:uid="{00000000-0010-0000-0800-000001000000}" name="MEDIDAS" dataDxfId="1"/>
    <tableColumn id="2" xr3:uid="{00000000-0010-0000-0800-000002000000}" name="OPEN TOP 40'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4"/>
  </sheetPr>
  <dimension ref="A2:V20"/>
  <sheetViews>
    <sheetView zoomScaleNormal="100" workbookViewId="0">
      <selection activeCell="E12" sqref="E12"/>
    </sheetView>
  </sheetViews>
  <sheetFormatPr defaultRowHeight="15" x14ac:dyDescent="0.25"/>
  <cols>
    <col min="1" max="1" width="30.42578125" style="24" customWidth="1"/>
    <col min="2" max="2" width="13.85546875" style="1" customWidth="1"/>
    <col min="3" max="3" width="12.85546875" style="1" customWidth="1"/>
    <col min="4" max="4" width="14.85546875" style="1" bestFit="1" customWidth="1"/>
    <col min="5" max="5" width="10.140625" style="1" customWidth="1"/>
    <col min="6" max="6" width="7.85546875" style="1" bestFit="1" customWidth="1"/>
    <col min="7" max="7" width="9.140625" style="1" bestFit="1" customWidth="1"/>
    <col min="8" max="8" width="11.140625" style="1" bestFit="1" customWidth="1"/>
    <col min="9" max="9" width="5" style="1" customWidth="1"/>
    <col min="10" max="10" width="13.140625" style="1" bestFit="1" customWidth="1"/>
    <col min="11" max="11" width="15.140625" style="1" bestFit="1" customWidth="1"/>
    <col min="12" max="12" width="9.5703125" style="1" bestFit="1" customWidth="1"/>
    <col min="13" max="13" width="8" style="1" bestFit="1" customWidth="1"/>
    <col min="14" max="14" width="8.5703125" style="1" bestFit="1" customWidth="1"/>
    <col min="15" max="15" width="8.7109375" style="1" bestFit="1" customWidth="1"/>
    <col min="16" max="16384" width="9.140625" style="1"/>
  </cols>
  <sheetData>
    <row r="2" spans="3:22" ht="15.75" thickBot="1" x14ac:dyDescent="0.3"/>
    <row r="3" spans="3:22" ht="15.75" thickBot="1" x14ac:dyDescent="0.3">
      <c r="C3" s="72" t="s">
        <v>29</v>
      </c>
      <c r="D3" s="73"/>
      <c r="E3" s="73"/>
      <c r="F3" s="73"/>
      <c r="G3" s="74"/>
      <c r="H3" s="62" t="s">
        <v>27</v>
      </c>
      <c r="I3" s="32"/>
      <c r="J3" s="72" t="s">
        <v>39</v>
      </c>
      <c r="K3" s="73"/>
      <c r="L3" s="73"/>
      <c r="M3" s="73"/>
      <c r="N3" s="73"/>
      <c r="O3" s="74"/>
      <c r="V3" s="33" t="s">
        <v>28</v>
      </c>
    </row>
    <row r="4" spans="3:22" ht="15.75" thickBot="1" x14ac:dyDescent="0.3">
      <c r="V4" s="33" t="s">
        <v>27</v>
      </c>
    </row>
    <row r="5" spans="3:22" ht="45" x14ac:dyDescent="0.25">
      <c r="C5" s="34" t="s">
        <v>26</v>
      </c>
      <c r="D5" s="35" t="s">
        <v>1</v>
      </c>
      <c r="E5" s="35" t="s">
        <v>4</v>
      </c>
      <c r="F5" s="35" t="s">
        <v>2</v>
      </c>
      <c r="G5" s="36" t="s">
        <v>36</v>
      </c>
      <c r="H5" s="37" t="s">
        <v>25</v>
      </c>
      <c r="I5" s="38"/>
      <c r="J5" s="34" t="s">
        <v>26</v>
      </c>
      <c r="K5" s="35" t="s">
        <v>1</v>
      </c>
      <c r="L5" s="35" t="s">
        <v>4</v>
      </c>
      <c r="M5" s="35" t="s">
        <v>2</v>
      </c>
      <c r="N5" s="36" t="s">
        <v>36</v>
      </c>
      <c r="O5" s="37" t="s">
        <v>25</v>
      </c>
    </row>
    <row r="6" spans="3:22" x14ac:dyDescent="0.25">
      <c r="C6" s="69">
        <v>1</v>
      </c>
      <c r="D6" s="70">
        <v>1</v>
      </c>
      <c r="E6" s="70">
        <v>1</v>
      </c>
      <c r="F6" s="70">
        <v>2</v>
      </c>
      <c r="G6" s="71">
        <v>10000</v>
      </c>
      <c r="H6" s="54">
        <f>IF(C6&gt;0,C6*(D6*E6*F6),"")</f>
        <v>2</v>
      </c>
      <c r="I6" s="28"/>
      <c r="J6" s="29">
        <f t="shared" ref="J6:J7" si="0">IF(C6&gt;0,C6,0)</f>
        <v>1</v>
      </c>
      <c r="K6" s="30">
        <f t="shared" ref="K6:K19" si="1">IF(D6&gt;0,IF($H$3="METROS",D6,D6/39.37),"")</f>
        <v>1</v>
      </c>
      <c r="L6" s="30">
        <f t="shared" ref="L6:L19" si="2">IF(E6&gt;0,IF($H$3="METROS",E6,E6/39.37),"")</f>
        <v>1</v>
      </c>
      <c r="M6" s="30">
        <f t="shared" ref="M6:M19" si="3">IF(F6&gt;0,IF($H$3="METROS",F6,F6/39.37),"")</f>
        <v>2</v>
      </c>
      <c r="N6" s="31">
        <f t="shared" ref="N6:N19" si="4">IF(G6&gt;0,G6,"")</f>
        <v>10000</v>
      </c>
      <c r="O6" s="54">
        <f>IF(J6&gt;0,J6*(K6*L6*M6),"")</f>
        <v>2</v>
      </c>
    </row>
    <row r="7" spans="3:22" x14ac:dyDescent="0.25">
      <c r="C7" s="69">
        <v>1</v>
      </c>
      <c r="D7" s="70">
        <v>2</v>
      </c>
      <c r="E7" s="70">
        <v>2</v>
      </c>
      <c r="F7" s="70">
        <v>2</v>
      </c>
      <c r="G7" s="71">
        <v>500</v>
      </c>
      <c r="H7" s="54">
        <f>IF(C7&gt;0,C7*(D7*E7*F7),"")</f>
        <v>8</v>
      </c>
      <c r="I7" s="28"/>
      <c r="J7" s="29">
        <f t="shared" si="0"/>
        <v>1</v>
      </c>
      <c r="K7" s="30">
        <f t="shared" si="1"/>
        <v>2</v>
      </c>
      <c r="L7" s="30">
        <f t="shared" si="2"/>
        <v>2</v>
      </c>
      <c r="M7" s="30">
        <f t="shared" si="3"/>
        <v>2</v>
      </c>
      <c r="N7" s="31">
        <f t="shared" si="4"/>
        <v>500</v>
      </c>
      <c r="O7" s="54">
        <f t="shared" ref="O7:O19" si="5">IF(J7&gt;0,J7*(K7*L7*M7),"")</f>
        <v>8</v>
      </c>
    </row>
    <row r="8" spans="3:22" x14ac:dyDescent="0.25">
      <c r="C8" s="69">
        <v>1</v>
      </c>
      <c r="D8" s="70">
        <v>2</v>
      </c>
      <c r="E8" s="70">
        <v>2</v>
      </c>
      <c r="F8" s="70">
        <v>1</v>
      </c>
      <c r="G8" s="71">
        <v>342</v>
      </c>
      <c r="H8" s="54">
        <f t="shared" ref="H8:H19" si="6">IF(C8&gt;0,C8*(D8*E8*F8),"")</f>
        <v>4</v>
      </c>
      <c r="I8" s="28"/>
      <c r="J8" s="29">
        <f>IF(C8&gt;0,C8,0)</f>
        <v>1</v>
      </c>
      <c r="K8" s="30">
        <f t="shared" si="1"/>
        <v>2</v>
      </c>
      <c r="L8" s="30">
        <f t="shared" si="2"/>
        <v>2</v>
      </c>
      <c r="M8" s="30">
        <f t="shared" si="3"/>
        <v>1</v>
      </c>
      <c r="N8" s="31">
        <f t="shared" si="4"/>
        <v>342</v>
      </c>
      <c r="O8" s="54">
        <f t="shared" si="5"/>
        <v>4</v>
      </c>
    </row>
    <row r="9" spans="3:22" x14ac:dyDescent="0.25">
      <c r="C9" s="69"/>
      <c r="D9" s="70"/>
      <c r="E9" s="70"/>
      <c r="F9" s="70"/>
      <c r="G9" s="71"/>
      <c r="H9" s="54" t="str">
        <f t="shared" si="6"/>
        <v/>
      </c>
      <c r="I9" s="28"/>
      <c r="J9" s="29">
        <f t="shared" ref="J9:J19" si="7">IF(C9&gt;0,C9,0)</f>
        <v>0</v>
      </c>
      <c r="K9" s="30" t="str">
        <f t="shared" si="1"/>
        <v/>
      </c>
      <c r="L9" s="30" t="str">
        <f t="shared" si="2"/>
        <v/>
      </c>
      <c r="M9" s="30" t="str">
        <f t="shared" si="3"/>
        <v/>
      </c>
      <c r="N9" s="31" t="str">
        <f t="shared" si="4"/>
        <v/>
      </c>
      <c r="O9" s="54" t="str">
        <f t="shared" si="5"/>
        <v/>
      </c>
    </row>
    <row r="10" spans="3:22" x14ac:dyDescent="0.25">
      <c r="C10" s="69"/>
      <c r="D10" s="70"/>
      <c r="E10" s="70"/>
      <c r="F10" s="70"/>
      <c r="G10" s="71"/>
      <c r="H10" s="54" t="str">
        <f t="shared" si="6"/>
        <v/>
      </c>
      <c r="I10" s="28"/>
      <c r="J10" s="29">
        <f t="shared" si="7"/>
        <v>0</v>
      </c>
      <c r="K10" s="30" t="str">
        <f t="shared" si="1"/>
        <v/>
      </c>
      <c r="L10" s="30" t="str">
        <f t="shared" si="2"/>
        <v/>
      </c>
      <c r="M10" s="30" t="str">
        <f t="shared" si="3"/>
        <v/>
      </c>
      <c r="N10" s="31" t="str">
        <f t="shared" si="4"/>
        <v/>
      </c>
      <c r="O10" s="54" t="str">
        <f t="shared" si="5"/>
        <v/>
      </c>
    </row>
    <row r="11" spans="3:22" x14ac:dyDescent="0.25">
      <c r="C11" s="69"/>
      <c r="D11" s="70"/>
      <c r="E11" s="70"/>
      <c r="F11" s="70"/>
      <c r="G11" s="71"/>
      <c r="H11" s="54" t="str">
        <f t="shared" si="6"/>
        <v/>
      </c>
      <c r="I11" s="28"/>
      <c r="J11" s="29">
        <f t="shared" si="7"/>
        <v>0</v>
      </c>
      <c r="K11" s="30" t="str">
        <f t="shared" si="1"/>
        <v/>
      </c>
      <c r="L11" s="30" t="str">
        <f t="shared" si="2"/>
        <v/>
      </c>
      <c r="M11" s="30" t="str">
        <f t="shared" si="3"/>
        <v/>
      </c>
      <c r="N11" s="31" t="str">
        <f t="shared" si="4"/>
        <v/>
      </c>
      <c r="O11" s="54" t="str">
        <f t="shared" si="5"/>
        <v/>
      </c>
    </row>
    <row r="12" spans="3:22" x14ac:dyDescent="0.25">
      <c r="C12" s="69"/>
      <c r="D12" s="70"/>
      <c r="E12" s="70"/>
      <c r="F12" s="70"/>
      <c r="G12" s="71"/>
      <c r="H12" s="54" t="str">
        <f t="shared" si="6"/>
        <v/>
      </c>
      <c r="I12" s="28"/>
      <c r="J12" s="29">
        <f t="shared" si="7"/>
        <v>0</v>
      </c>
      <c r="K12" s="30" t="str">
        <f t="shared" si="1"/>
        <v/>
      </c>
      <c r="L12" s="30" t="str">
        <f t="shared" si="2"/>
        <v/>
      </c>
      <c r="M12" s="30" t="str">
        <f t="shared" si="3"/>
        <v/>
      </c>
      <c r="N12" s="31" t="str">
        <f t="shared" si="4"/>
        <v/>
      </c>
      <c r="O12" s="54" t="str">
        <f t="shared" si="5"/>
        <v/>
      </c>
    </row>
    <row r="13" spans="3:22" x14ac:dyDescent="0.25">
      <c r="C13" s="69"/>
      <c r="D13" s="70"/>
      <c r="E13" s="70"/>
      <c r="F13" s="70"/>
      <c r="G13" s="71"/>
      <c r="H13" s="54" t="str">
        <f t="shared" si="6"/>
        <v/>
      </c>
      <c r="I13" s="28"/>
      <c r="J13" s="29">
        <f t="shared" si="7"/>
        <v>0</v>
      </c>
      <c r="K13" s="30" t="str">
        <f t="shared" si="1"/>
        <v/>
      </c>
      <c r="L13" s="30" t="str">
        <f t="shared" si="2"/>
        <v/>
      </c>
      <c r="M13" s="30" t="str">
        <f t="shared" si="3"/>
        <v/>
      </c>
      <c r="N13" s="31" t="str">
        <f t="shared" si="4"/>
        <v/>
      </c>
      <c r="O13" s="54" t="str">
        <f t="shared" si="5"/>
        <v/>
      </c>
    </row>
    <row r="14" spans="3:22" x14ac:dyDescent="0.25">
      <c r="C14" s="69"/>
      <c r="D14" s="70"/>
      <c r="E14" s="70"/>
      <c r="F14" s="70"/>
      <c r="G14" s="71"/>
      <c r="H14" s="54" t="str">
        <f t="shared" si="6"/>
        <v/>
      </c>
      <c r="I14" s="28"/>
      <c r="J14" s="29">
        <f t="shared" si="7"/>
        <v>0</v>
      </c>
      <c r="K14" s="30" t="str">
        <f t="shared" si="1"/>
        <v/>
      </c>
      <c r="L14" s="30" t="str">
        <f t="shared" si="2"/>
        <v/>
      </c>
      <c r="M14" s="30" t="str">
        <f t="shared" si="3"/>
        <v/>
      </c>
      <c r="N14" s="31" t="str">
        <f t="shared" si="4"/>
        <v/>
      </c>
      <c r="O14" s="54" t="str">
        <f t="shared" si="5"/>
        <v/>
      </c>
    </row>
    <row r="15" spans="3:22" x14ac:dyDescent="0.25">
      <c r="C15" s="69"/>
      <c r="D15" s="70"/>
      <c r="E15" s="70"/>
      <c r="F15" s="70"/>
      <c r="G15" s="71"/>
      <c r="H15" s="54" t="str">
        <f t="shared" si="6"/>
        <v/>
      </c>
      <c r="I15" s="28"/>
      <c r="J15" s="29">
        <f t="shared" si="7"/>
        <v>0</v>
      </c>
      <c r="K15" s="30" t="str">
        <f t="shared" si="1"/>
        <v/>
      </c>
      <c r="L15" s="30" t="str">
        <f t="shared" si="2"/>
        <v/>
      </c>
      <c r="M15" s="30" t="str">
        <f t="shared" si="3"/>
        <v/>
      </c>
      <c r="N15" s="31" t="str">
        <f t="shared" si="4"/>
        <v/>
      </c>
      <c r="O15" s="54" t="str">
        <f>IF(J15&gt;0,J15*(K15*L15*M15),"")</f>
        <v/>
      </c>
    </row>
    <row r="16" spans="3:22" x14ac:dyDescent="0.25">
      <c r="C16" s="69"/>
      <c r="D16" s="70"/>
      <c r="E16" s="70"/>
      <c r="F16" s="70"/>
      <c r="G16" s="71"/>
      <c r="H16" s="54" t="str">
        <f t="shared" si="6"/>
        <v/>
      </c>
      <c r="I16" s="28"/>
      <c r="J16" s="29">
        <f t="shared" si="7"/>
        <v>0</v>
      </c>
      <c r="K16" s="30" t="str">
        <f t="shared" si="1"/>
        <v/>
      </c>
      <c r="L16" s="30" t="str">
        <f t="shared" si="2"/>
        <v/>
      </c>
      <c r="M16" s="30" t="str">
        <f t="shared" si="3"/>
        <v/>
      </c>
      <c r="N16" s="31" t="str">
        <f t="shared" si="4"/>
        <v/>
      </c>
      <c r="O16" s="54" t="str">
        <f t="shared" si="5"/>
        <v/>
      </c>
    </row>
    <row r="17" spans="3:15" x14ac:dyDescent="0.25">
      <c r="C17" s="69"/>
      <c r="D17" s="70"/>
      <c r="E17" s="70"/>
      <c r="F17" s="70"/>
      <c r="G17" s="71"/>
      <c r="H17" s="54" t="str">
        <f t="shared" si="6"/>
        <v/>
      </c>
      <c r="I17" s="28"/>
      <c r="J17" s="29">
        <f t="shared" si="7"/>
        <v>0</v>
      </c>
      <c r="K17" s="30" t="str">
        <f t="shared" si="1"/>
        <v/>
      </c>
      <c r="L17" s="30" t="str">
        <f t="shared" si="2"/>
        <v/>
      </c>
      <c r="M17" s="30" t="str">
        <f t="shared" si="3"/>
        <v/>
      </c>
      <c r="N17" s="31" t="str">
        <f t="shared" si="4"/>
        <v/>
      </c>
      <c r="O17" s="54" t="str">
        <f t="shared" si="5"/>
        <v/>
      </c>
    </row>
    <row r="18" spans="3:15" x14ac:dyDescent="0.25">
      <c r="C18" s="69"/>
      <c r="D18" s="70"/>
      <c r="E18" s="70"/>
      <c r="F18" s="70"/>
      <c r="G18" s="71"/>
      <c r="H18" s="54" t="str">
        <f t="shared" si="6"/>
        <v/>
      </c>
      <c r="I18" s="28"/>
      <c r="J18" s="29">
        <f t="shared" si="7"/>
        <v>0</v>
      </c>
      <c r="K18" s="30" t="str">
        <f t="shared" si="1"/>
        <v/>
      </c>
      <c r="L18" s="30" t="str">
        <f t="shared" si="2"/>
        <v/>
      </c>
      <c r="M18" s="30" t="str">
        <f t="shared" si="3"/>
        <v/>
      </c>
      <c r="N18" s="31" t="str">
        <f t="shared" si="4"/>
        <v/>
      </c>
      <c r="O18" s="54" t="str">
        <f t="shared" si="5"/>
        <v/>
      </c>
    </row>
    <row r="19" spans="3:15" x14ac:dyDescent="0.25">
      <c r="C19" s="69"/>
      <c r="D19" s="70"/>
      <c r="E19" s="70"/>
      <c r="F19" s="70"/>
      <c r="G19" s="71"/>
      <c r="H19" s="54" t="str">
        <f t="shared" si="6"/>
        <v/>
      </c>
      <c r="I19" s="28"/>
      <c r="J19" s="29">
        <f t="shared" si="7"/>
        <v>0</v>
      </c>
      <c r="K19" s="30" t="str">
        <f t="shared" si="1"/>
        <v/>
      </c>
      <c r="L19" s="30" t="str">
        <f t="shared" si="2"/>
        <v/>
      </c>
      <c r="M19" s="30" t="str">
        <f t="shared" si="3"/>
        <v/>
      </c>
      <c r="N19" s="31" t="str">
        <f t="shared" si="4"/>
        <v/>
      </c>
      <c r="O19" s="54" t="str">
        <f t="shared" si="5"/>
        <v/>
      </c>
    </row>
    <row r="20" spans="3:15" ht="15.75" thickBot="1" x14ac:dyDescent="0.3">
      <c r="C20" s="59">
        <f>SUM(C6:C19)</f>
        <v>3</v>
      </c>
      <c r="D20" s="57">
        <f>LARGE(D6:D19,1)</f>
        <v>2</v>
      </c>
      <c r="E20" s="57">
        <f>LARGE(E6:E19,1)</f>
        <v>2</v>
      </c>
      <c r="F20" s="57">
        <f>LARGE(F6:F19,1)</f>
        <v>2</v>
      </c>
      <c r="G20" s="57">
        <f>SUM(G6:G19)</f>
        <v>10842</v>
      </c>
      <c r="H20" s="58">
        <f>SUM(H6:H19)</f>
        <v>14</v>
      </c>
      <c r="I20" s="27"/>
      <c r="J20" s="59">
        <f>SUM(J6:J19)</f>
        <v>3</v>
      </c>
      <c r="K20" s="25">
        <f>LARGE(K6:K19,1)</f>
        <v>2</v>
      </c>
      <c r="L20" s="25">
        <f>LARGE(L6:L19,1)</f>
        <v>2</v>
      </c>
      <c r="M20" s="25">
        <f>LARGE(M6:M19,1)</f>
        <v>2</v>
      </c>
      <c r="N20" s="25">
        <f>SUM(N6:N19)</f>
        <v>10842</v>
      </c>
      <c r="O20" s="26">
        <f>SUM(O6:O19)</f>
        <v>14</v>
      </c>
    </row>
  </sheetData>
  <sheetProtection selectLockedCells="1"/>
  <mergeCells count="2">
    <mergeCell ref="J3:O3"/>
    <mergeCell ref="C3:G3"/>
  </mergeCells>
  <dataValidations count="1">
    <dataValidation type="list" allowBlank="1" showInputMessage="1" showErrorMessage="1" sqref="H3:I3" xr:uid="{00000000-0002-0000-0000-000000000000}">
      <formula1>$V$3:$V$4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rgb="FFFFFF00"/>
  </sheetPr>
  <dimension ref="B1:AH69"/>
  <sheetViews>
    <sheetView zoomScale="70" zoomScaleNormal="70" workbookViewId="0">
      <selection activeCell="D9" sqref="D9"/>
    </sheetView>
  </sheetViews>
  <sheetFormatPr defaultRowHeight="18.75" x14ac:dyDescent="0.3"/>
  <cols>
    <col min="1" max="2" width="4.85546875" style="1" customWidth="1"/>
    <col min="3" max="3" width="22.42578125" style="8" bestFit="1" customWidth="1"/>
    <col min="4" max="4" width="27.5703125" style="8" bestFit="1" customWidth="1"/>
    <col min="5" max="5" width="15.42578125" style="1" bestFit="1" customWidth="1"/>
    <col min="6" max="6" width="9.140625" style="1"/>
    <col min="7" max="7" width="19.7109375" style="1" customWidth="1"/>
    <col min="8" max="8" width="19.85546875" style="1" customWidth="1"/>
    <col min="9" max="9" width="21" style="1" bestFit="1" customWidth="1"/>
    <col min="10" max="10" width="2.7109375" style="1" customWidth="1"/>
    <col min="11" max="11" width="16.140625" style="1" customWidth="1"/>
    <col min="12" max="12" width="5.7109375" style="1" bestFit="1" customWidth="1"/>
    <col min="13" max="13" width="23.5703125" style="61" customWidth="1"/>
    <col min="14" max="16" width="9.140625" style="1"/>
    <col min="17" max="18" width="0" style="1" hidden="1" customWidth="1"/>
    <col min="19" max="19" width="31" style="1" bestFit="1" customWidth="1"/>
    <col min="20" max="16384" width="9.140625" style="1"/>
  </cols>
  <sheetData>
    <row r="1" spans="2:34" x14ac:dyDescent="0.3">
      <c r="B1" s="2"/>
      <c r="C1" s="3"/>
      <c r="D1" s="3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2:34" x14ac:dyDescent="0.3">
      <c r="B2" s="2"/>
      <c r="C2" s="3"/>
      <c r="D2" s="3"/>
      <c r="E2" s="2"/>
      <c r="F2" s="2"/>
      <c r="G2" s="2"/>
      <c r="H2" s="2"/>
      <c r="I2" s="2"/>
      <c r="J2" s="2"/>
      <c r="K2" s="2"/>
      <c r="L2" s="2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2:34" x14ac:dyDescent="0.3">
      <c r="B3" s="2"/>
      <c r="C3" s="3"/>
      <c r="D3" s="3"/>
      <c r="E3" s="2"/>
      <c r="F3" s="2"/>
      <c r="G3" s="2"/>
      <c r="H3" s="2"/>
      <c r="I3" s="2"/>
      <c r="J3" s="2"/>
      <c r="K3" s="2"/>
      <c r="L3" s="2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2:34" x14ac:dyDescent="0.3">
      <c r="B4" s="2"/>
      <c r="C4" s="3"/>
      <c r="D4" s="3"/>
      <c r="E4" s="2"/>
      <c r="F4" s="2"/>
      <c r="G4" s="2"/>
      <c r="H4" s="2"/>
      <c r="I4" s="2"/>
      <c r="J4" s="2"/>
      <c r="K4" s="2"/>
      <c r="L4" s="2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2:34" ht="13.5" customHeight="1" x14ac:dyDescent="0.3">
      <c r="C5" s="5"/>
      <c r="D5" s="5"/>
      <c r="E5" s="6"/>
      <c r="F5" s="6"/>
      <c r="G5" s="6"/>
      <c r="H5" s="6"/>
      <c r="I5" s="6"/>
      <c r="J5" s="6"/>
      <c r="K5" s="6"/>
      <c r="L5" s="6"/>
      <c r="M5" s="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2:34" x14ac:dyDescent="0.3">
      <c r="J6" s="33"/>
    </row>
    <row r="7" spans="2:34" ht="21" thickBot="1" x14ac:dyDescent="0.45">
      <c r="J7" s="33"/>
      <c r="M7" s="68" t="str">
        <f>IF(K8=10,H8,IF(K15=10,H15,IF(K22=10,H22,IF(K29=10,H29,IF(K36=10,H36,IF(K57=10,H57,IF(K64=10,H64,"CONTAINER ESPECIAL")))))))</f>
        <v>PADRÃO 20' PÉS</v>
      </c>
      <c r="S7" s="56" t="s">
        <v>37</v>
      </c>
    </row>
    <row r="8" spans="2:34" ht="18" x14ac:dyDescent="0.25">
      <c r="C8" s="66" t="s">
        <v>33</v>
      </c>
      <c r="D8" s="66" t="s">
        <v>34</v>
      </c>
      <c r="G8" s="44" t="s">
        <v>33</v>
      </c>
      <c r="H8" s="46" t="s">
        <v>23</v>
      </c>
      <c r="I8" s="10" t="s">
        <v>0</v>
      </c>
      <c r="J8" s="33"/>
      <c r="K8" s="76">
        <f>SUM(J9:J13)</f>
        <v>10</v>
      </c>
      <c r="L8" s="33"/>
      <c r="M8" s="75" t="s">
        <v>14</v>
      </c>
      <c r="S8" s="9" t="str">
        <f>IF(K8=10,"COMPATIVEL","INCOMPATIVEL")</f>
        <v>COMPATIVEL</v>
      </c>
    </row>
    <row r="9" spans="2:34" x14ac:dyDescent="0.25">
      <c r="C9" s="14" t="s">
        <v>1</v>
      </c>
      <c r="D9" s="64">
        <f>'Inclusão dos Volumes'!K20</f>
        <v>2</v>
      </c>
      <c r="E9" s="80" t="s">
        <v>11</v>
      </c>
      <c r="G9" s="40" t="s">
        <v>1</v>
      </c>
      <c r="H9" s="11">
        <v>5.9</v>
      </c>
      <c r="I9" s="12">
        <f>IF(D$9&gt;0,D$9,"")</f>
        <v>2</v>
      </c>
      <c r="J9" s="33">
        <f>IF(OR(I9&lt;H9,I9=H9),2,-1)</f>
        <v>2</v>
      </c>
      <c r="K9" s="77"/>
      <c r="L9" s="33"/>
      <c r="M9" s="75"/>
    </row>
    <row r="10" spans="2:34" x14ac:dyDescent="0.25">
      <c r="C10" s="14" t="s">
        <v>4</v>
      </c>
      <c r="D10" s="64">
        <f>'Inclusão dos Volumes'!L20</f>
        <v>2</v>
      </c>
      <c r="E10" s="81"/>
      <c r="G10" s="40" t="s">
        <v>4</v>
      </c>
      <c r="H10" s="11">
        <v>2.3519999999999999</v>
      </c>
      <c r="I10" s="12">
        <f>IF(D$10&gt;0,D$10,"")</f>
        <v>2</v>
      </c>
      <c r="J10" s="33">
        <f>IF(OR(I10&lt;H10,I10=H10),2,-1)</f>
        <v>2</v>
      </c>
      <c r="K10" s="77"/>
      <c r="L10" s="33"/>
      <c r="M10" s="75"/>
      <c r="S10" s="55" t="s">
        <v>38</v>
      </c>
    </row>
    <row r="11" spans="2:34" x14ac:dyDescent="0.25">
      <c r="C11" s="14" t="s">
        <v>2</v>
      </c>
      <c r="D11" s="64">
        <f>'Inclusão dos Volumes'!M20</f>
        <v>2</v>
      </c>
      <c r="E11" s="81"/>
      <c r="G11" s="40" t="s">
        <v>2</v>
      </c>
      <c r="H11" s="11">
        <v>2.3860000000000001</v>
      </c>
      <c r="I11" s="12">
        <f>IF(D$11&gt;0,D$11,"")</f>
        <v>2</v>
      </c>
      <c r="J11" s="33">
        <f>IF(OR(I11&lt;H11,I11=H11),2,-1)</f>
        <v>2</v>
      </c>
      <c r="K11" s="77"/>
      <c r="L11" s="33"/>
      <c r="M11" s="75"/>
      <c r="S11" s="13">
        <f>L13</f>
        <v>0.4242424242424242</v>
      </c>
    </row>
    <row r="12" spans="2:34" x14ac:dyDescent="0.25">
      <c r="C12" s="14" t="s">
        <v>3</v>
      </c>
      <c r="D12" s="65">
        <f>'Inclusão dos Volumes'!O20</f>
        <v>14</v>
      </c>
      <c r="E12" s="82"/>
      <c r="G12" s="41" t="s">
        <v>3</v>
      </c>
      <c r="H12" s="45">
        <v>33</v>
      </c>
      <c r="I12" s="12">
        <f>IF(D$12&gt;0,D$12,"")</f>
        <v>14</v>
      </c>
      <c r="J12" s="33">
        <f>IF(OR(I12&lt;H12,I12=H12),2,-1)</f>
        <v>2</v>
      </c>
      <c r="K12" s="77"/>
      <c r="L12" s="63">
        <f>(I12*100/H12)/100</f>
        <v>0.4242424242424242</v>
      </c>
      <c r="M12" s="75"/>
      <c r="P12" s="15"/>
    </row>
    <row r="13" spans="2:34" ht="19.5" thickBot="1" x14ac:dyDescent="0.3">
      <c r="C13" s="14" t="s">
        <v>6</v>
      </c>
      <c r="D13" s="65">
        <f>'Inclusão dos Volumes'!N20</f>
        <v>10842</v>
      </c>
      <c r="E13" s="67" t="s">
        <v>12</v>
      </c>
      <c r="G13" s="42" t="s">
        <v>6</v>
      </c>
      <c r="H13" s="47">
        <v>28150</v>
      </c>
      <c r="I13" s="12">
        <f>IF(D$13&gt;0,D$13,"")</f>
        <v>10842</v>
      </c>
      <c r="J13" s="33">
        <f>IF(OR(I13&lt;H13,I13=H13),2,-1)</f>
        <v>2</v>
      </c>
      <c r="K13" s="78"/>
      <c r="L13" s="63">
        <f>(I12*100/H12)/100</f>
        <v>0.4242424242424242</v>
      </c>
      <c r="M13" s="75"/>
    </row>
    <row r="14" spans="2:34" ht="19.5" thickBot="1" x14ac:dyDescent="0.35">
      <c r="J14" s="33"/>
      <c r="K14" s="16"/>
      <c r="M14" s="60"/>
    </row>
    <row r="15" spans="2:34" x14ac:dyDescent="0.3">
      <c r="G15" s="43" t="s">
        <v>33</v>
      </c>
      <c r="H15" s="51" t="s">
        <v>22</v>
      </c>
      <c r="I15" s="17" t="s">
        <v>0</v>
      </c>
      <c r="J15" s="33"/>
      <c r="K15" s="76">
        <f>SUM(J16:J20)</f>
        <v>10</v>
      </c>
      <c r="M15" s="75" t="s">
        <v>13</v>
      </c>
    </row>
    <row r="16" spans="2:34" ht="18.75" customHeight="1" x14ac:dyDescent="0.3">
      <c r="G16" s="48" t="s">
        <v>1</v>
      </c>
      <c r="H16" s="18">
        <v>12.032999999999999</v>
      </c>
      <c r="I16" s="19">
        <f>IF(D$9&gt;0,D$9,"")</f>
        <v>2</v>
      </c>
      <c r="J16" s="33">
        <f>IF(OR(I16&lt;H16,I16=H16),2,-1)</f>
        <v>2</v>
      </c>
      <c r="K16" s="77"/>
      <c r="M16" s="75"/>
    </row>
    <row r="17" spans="3:13" ht="18.75" customHeight="1" x14ac:dyDescent="0.25">
      <c r="C17" s="79" t="s">
        <v>7</v>
      </c>
      <c r="D17" s="79"/>
      <c r="G17" s="48" t="s">
        <v>4</v>
      </c>
      <c r="H17" s="18">
        <v>2.3519999999999999</v>
      </c>
      <c r="I17" s="19">
        <f>IF(D$10&gt;0,D$10,"")</f>
        <v>2</v>
      </c>
      <c r="J17" s="33">
        <f>IF(OR(I17&lt;H17,I17=H17),2,-1)</f>
        <v>2</v>
      </c>
      <c r="K17" s="77"/>
      <c r="M17" s="75"/>
    </row>
    <row r="18" spans="3:13" ht="18.75" customHeight="1" x14ac:dyDescent="0.3">
      <c r="C18" s="20" t="s">
        <v>8</v>
      </c>
      <c r="D18" s="20">
        <v>10</v>
      </c>
      <c r="G18" s="48" t="s">
        <v>2</v>
      </c>
      <c r="H18" s="18">
        <v>2.3860000000000001</v>
      </c>
      <c r="I18" s="19">
        <f>IF(D$11&gt;0,D$11,"")</f>
        <v>2</v>
      </c>
      <c r="J18" s="33">
        <f>IF(OR(I18&lt;H18,I18=H18),2,-1)</f>
        <v>2</v>
      </c>
      <c r="K18" s="77"/>
      <c r="M18" s="75"/>
    </row>
    <row r="19" spans="3:13" ht="18.75" customHeight="1" x14ac:dyDescent="0.3">
      <c r="C19" s="21" t="s">
        <v>9</v>
      </c>
      <c r="D19" s="22">
        <v>8</v>
      </c>
      <c r="G19" s="49" t="s">
        <v>3</v>
      </c>
      <c r="H19" s="50">
        <v>67.599999999999994</v>
      </c>
      <c r="I19" s="19">
        <f>IF(D$12&gt;0,D$12,"")</f>
        <v>14</v>
      </c>
      <c r="J19" s="33">
        <f>IF(OR(I19&lt;H19,I19=H19),2,-1)</f>
        <v>2</v>
      </c>
      <c r="K19" s="77"/>
      <c r="M19" s="75"/>
    </row>
    <row r="20" spans="3:13" ht="19.5" customHeight="1" thickBot="1" x14ac:dyDescent="0.35">
      <c r="C20" s="21" t="s">
        <v>10</v>
      </c>
      <c r="D20" s="21">
        <v>-10</v>
      </c>
      <c r="G20" s="52" t="s">
        <v>6</v>
      </c>
      <c r="H20" s="53">
        <v>28700</v>
      </c>
      <c r="I20" s="19">
        <f>IF(D$13&gt;0,D$13,"")</f>
        <v>10842</v>
      </c>
      <c r="J20" s="33">
        <f>IF(OR(I20&lt;H20,I20=H20),2,-1)</f>
        <v>2</v>
      </c>
      <c r="K20" s="78"/>
      <c r="M20" s="75"/>
    </row>
    <row r="21" spans="3:13" ht="19.5" thickBot="1" x14ac:dyDescent="0.35">
      <c r="G21" s="23"/>
      <c r="H21" s="23"/>
      <c r="I21" s="23"/>
      <c r="J21" s="33"/>
      <c r="M21" s="60"/>
    </row>
    <row r="22" spans="3:13" ht="18.75" customHeight="1" x14ac:dyDescent="0.3">
      <c r="G22" s="43" t="s">
        <v>33</v>
      </c>
      <c r="H22" s="51" t="s">
        <v>21</v>
      </c>
      <c r="I22" s="17" t="s">
        <v>0</v>
      </c>
      <c r="J22" s="33"/>
      <c r="K22" s="76">
        <f>SUM(J23:J27)</f>
        <v>10</v>
      </c>
      <c r="M22" s="75" t="s">
        <v>15</v>
      </c>
    </row>
    <row r="23" spans="3:13" ht="18.75" customHeight="1" x14ac:dyDescent="0.3">
      <c r="G23" s="48" t="s">
        <v>1</v>
      </c>
      <c r="H23" s="18">
        <v>12.192</v>
      </c>
      <c r="I23" s="19">
        <f>IF(D$9&gt;0,D$9,"")</f>
        <v>2</v>
      </c>
      <c r="J23" s="33">
        <f>IF(OR(I23&lt;H23,I23=H23),2,-1)</f>
        <v>2</v>
      </c>
      <c r="K23" s="77"/>
      <c r="M23" s="75"/>
    </row>
    <row r="24" spans="3:13" ht="18.75" customHeight="1" x14ac:dyDescent="0.3">
      <c r="G24" s="48" t="s">
        <v>4</v>
      </c>
      <c r="H24" s="18">
        <v>2.4380000000000002</v>
      </c>
      <c r="I24" s="19">
        <f>IF(D$10&gt;0,D$10,"")</f>
        <v>2</v>
      </c>
      <c r="J24" s="33">
        <f>IF(OR(I24&lt;H24,I24=H24),2,-1)</f>
        <v>2</v>
      </c>
      <c r="K24" s="77"/>
      <c r="M24" s="75"/>
    </row>
    <row r="25" spans="3:13" ht="18.75" customHeight="1" x14ac:dyDescent="0.3">
      <c r="G25" s="48" t="s">
        <v>2</v>
      </c>
      <c r="H25" s="18">
        <v>2.8959999999999999</v>
      </c>
      <c r="I25" s="19">
        <f>IF(D$11&gt;0,D$11,"")</f>
        <v>2</v>
      </c>
      <c r="J25" s="33">
        <f>IF(OR(I25&lt;H25,I25=H25),2,-1)</f>
        <v>2</v>
      </c>
      <c r="K25" s="77"/>
      <c r="M25" s="75"/>
    </row>
    <row r="26" spans="3:13" ht="18.75" customHeight="1" x14ac:dyDescent="0.3">
      <c r="G26" s="49" t="s">
        <v>3</v>
      </c>
      <c r="H26" s="50">
        <v>76.3</v>
      </c>
      <c r="I26" s="19">
        <f>IF(D$12&gt;0,D$12,"")</f>
        <v>14</v>
      </c>
      <c r="J26" s="33">
        <f>IF(OR(I26&lt;H26,I26=H26),2,-1)</f>
        <v>2</v>
      </c>
      <c r="K26" s="77"/>
      <c r="M26" s="75"/>
    </row>
    <row r="27" spans="3:13" ht="19.5" customHeight="1" thickBot="1" x14ac:dyDescent="0.35">
      <c r="G27" s="52" t="s">
        <v>6</v>
      </c>
      <c r="H27" s="53">
        <v>26480</v>
      </c>
      <c r="I27" s="19">
        <f>IF(D$13&gt;0,D$13,"")</f>
        <v>10842</v>
      </c>
      <c r="J27" s="33">
        <f>IF(OR(I27&lt;H27,I27=H27),2,-1)</f>
        <v>2</v>
      </c>
      <c r="K27" s="78"/>
      <c r="M27" s="75"/>
    </row>
    <row r="28" spans="3:13" ht="19.5" thickBot="1" x14ac:dyDescent="0.35">
      <c r="G28" s="23"/>
      <c r="H28" s="23"/>
      <c r="I28" s="23"/>
      <c r="J28" s="33"/>
      <c r="M28" s="60"/>
    </row>
    <row r="29" spans="3:13" ht="18.75" customHeight="1" x14ac:dyDescent="0.3">
      <c r="G29" s="43" t="s">
        <v>33</v>
      </c>
      <c r="H29" s="51" t="s">
        <v>16</v>
      </c>
      <c r="I29" s="17" t="s">
        <v>0</v>
      </c>
      <c r="J29" s="33"/>
      <c r="K29" s="76">
        <f>SUM(J30:J34)</f>
        <v>10</v>
      </c>
      <c r="M29" s="75" t="s">
        <v>16</v>
      </c>
    </row>
    <row r="30" spans="3:13" ht="18.75" customHeight="1" x14ac:dyDescent="0.3">
      <c r="G30" s="48" t="s">
        <v>1</v>
      </c>
      <c r="H30" s="18">
        <v>5.8890000000000002</v>
      </c>
      <c r="I30" s="19">
        <f>IF(D$9&gt;0,D$9,"")</f>
        <v>2</v>
      </c>
      <c r="J30" s="33">
        <f>IF(OR(I30&lt;H30,I30=H30),2,-1)</f>
        <v>2</v>
      </c>
      <c r="K30" s="77"/>
      <c r="M30" s="75"/>
    </row>
    <row r="31" spans="3:13" ht="18.75" customHeight="1" x14ac:dyDescent="0.3">
      <c r="G31" s="48" t="s">
        <v>4</v>
      </c>
      <c r="H31" s="18">
        <v>2.335</v>
      </c>
      <c r="I31" s="19">
        <f>IF(D$10&gt;0,D$10,"")</f>
        <v>2</v>
      </c>
      <c r="J31" s="33">
        <f>IF(OR(I31&lt;H31,I31=H31),2,-1)</f>
        <v>2</v>
      </c>
      <c r="K31" s="77"/>
      <c r="M31" s="75"/>
    </row>
    <row r="32" spans="3:13" ht="18.75" customHeight="1" x14ac:dyDescent="0.3">
      <c r="G32" s="48" t="s">
        <v>2</v>
      </c>
      <c r="H32" s="18">
        <v>4.5</v>
      </c>
      <c r="I32" s="19">
        <f>IF(D$11&gt;0,D$11,"")</f>
        <v>2</v>
      </c>
      <c r="J32" s="33">
        <f>IF(OR(I32&lt;H32,I32=H32),2,-1)</f>
        <v>2</v>
      </c>
      <c r="K32" s="77"/>
      <c r="M32" s="75"/>
    </row>
    <row r="33" spans="7:13" ht="18.75" customHeight="1" x14ac:dyDescent="0.3">
      <c r="G33" s="49" t="s">
        <v>3</v>
      </c>
      <c r="H33" s="50">
        <f>H32*H31*H30</f>
        <v>61.878667500000006</v>
      </c>
      <c r="I33" s="19">
        <f>IF(D$12&gt;0,D$12,"")</f>
        <v>14</v>
      </c>
      <c r="J33" s="33">
        <f>IF(OR(I33&lt;H33,I33=H33),2,-1)</f>
        <v>2</v>
      </c>
      <c r="K33" s="77"/>
      <c r="M33" s="75"/>
    </row>
    <row r="34" spans="7:13" ht="19.5" customHeight="1" thickBot="1" x14ac:dyDescent="0.35">
      <c r="G34" s="52" t="s">
        <v>6</v>
      </c>
      <c r="H34" s="53">
        <v>21980</v>
      </c>
      <c r="I34" s="19">
        <f>IF(D$13&gt;0,D$13,"")</f>
        <v>10842</v>
      </c>
      <c r="J34" s="33">
        <f>IF(OR(I34&lt;H34,I34=H34),2,-1)</f>
        <v>2</v>
      </c>
      <c r="K34" s="78"/>
      <c r="M34" s="75"/>
    </row>
    <row r="35" spans="7:13" ht="19.5" thickBot="1" x14ac:dyDescent="0.35">
      <c r="G35" s="23"/>
      <c r="H35" s="23"/>
      <c r="I35" s="23"/>
      <c r="J35" s="33"/>
      <c r="M35" s="60"/>
    </row>
    <row r="36" spans="7:13" ht="18.75" customHeight="1" x14ac:dyDescent="0.3">
      <c r="G36" s="43" t="s">
        <v>33</v>
      </c>
      <c r="H36" s="51" t="s">
        <v>24</v>
      </c>
      <c r="I36" s="17" t="s">
        <v>0</v>
      </c>
      <c r="J36" s="33"/>
      <c r="K36" s="76">
        <f>SUM(J37:J41)</f>
        <v>10</v>
      </c>
      <c r="M36" s="75" t="s">
        <v>5</v>
      </c>
    </row>
    <row r="37" spans="7:13" ht="18.75" customHeight="1" x14ac:dyDescent="0.3">
      <c r="G37" s="48" t="s">
        <v>1</v>
      </c>
      <c r="H37" s="18">
        <v>12.044</v>
      </c>
      <c r="I37" s="19">
        <f>IF(D$9&gt;0,D$9,"")</f>
        <v>2</v>
      </c>
      <c r="J37" s="33">
        <f>IF(OR(I37&lt;H37,I37=H37),2,-1)</f>
        <v>2</v>
      </c>
      <c r="K37" s="77"/>
      <c r="M37" s="75"/>
    </row>
    <row r="38" spans="7:13" ht="18.75" customHeight="1" x14ac:dyDescent="0.3">
      <c r="G38" s="48" t="s">
        <v>4</v>
      </c>
      <c r="H38" s="18">
        <v>2.35</v>
      </c>
      <c r="I38" s="19">
        <f>IF(D$10&gt;0,D$10,"")</f>
        <v>2</v>
      </c>
      <c r="J38" s="33">
        <f>IF(OR(I38&lt;H38,I38=H38),2,-1)</f>
        <v>2</v>
      </c>
      <c r="K38" s="77"/>
      <c r="M38" s="75"/>
    </row>
    <row r="39" spans="7:13" ht="18.75" customHeight="1" x14ac:dyDescent="0.3">
      <c r="G39" s="48" t="s">
        <v>2</v>
      </c>
      <c r="H39" s="18">
        <v>4.5</v>
      </c>
      <c r="I39" s="19">
        <f>IF(D$11&gt;0,D$11,"")</f>
        <v>2</v>
      </c>
      <c r="J39" s="33">
        <f>IF(OR(I39&lt;H39,I39=H39),2,-1)</f>
        <v>2</v>
      </c>
      <c r="K39" s="77"/>
      <c r="M39" s="75"/>
    </row>
    <row r="40" spans="7:13" ht="18.75" customHeight="1" x14ac:dyDescent="0.3">
      <c r="G40" s="49" t="s">
        <v>3</v>
      </c>
      <c r="H40" s="50">
        <f>H39*H38*H37</f>
        <v>127.36530000000002</v>
      </c>
      <c r="I40" s="19">
        <f>IF(D$12&gt;0,D$12,"")</f>
        <v>14</v>
      </c>
      <c r="J40" s="33">
        <f>IF(OR(I40&lt;H40,I40=H40),2,-1)</f>
        <v>2</v>
      </c>
      <c r="K40" s="77"/>
      <c r="M40" s="75"/>
    </row>
    <row r="41" spans="7:13" ht="19.5" customHeight="1" thickBot="1" x14ac:dyDescent="0.35">
      <c r="G41" s="52" t="s">
        <v>6</v>
      </c>
      <c r="H41" s="53">
        <v>26500</v>
      </c>
      <c r="I41" s="19">
        <f>IF(D$13&gt;0,D$13,"")</f>
        <v>10842</v>
      </c>
      <c r="J41" s="33">
        <f>IF(OR(I41&lt;H41,I41=H41),2,-1)</f>
        <v>2</v>
      </c>
      <c r="K41" s="78"/>
      <c r="M41" s="75"/>
    </row>
    <row r="42" spans="7:13" ht="19.5" thickBot="1" x14ac:dyDescent="0.35">
      <c r="G42" s="23"/>
      <c r="H42" s="23"/>
      <c r="I42" s="23"/>
      <c r="J42" s="33"/>
      <c r="M42" s="60"/>
    </row>
    <row r="43" spans="7:13" ht="18.75" customHeight="1" x14ac:dyDescent="0.3">
      <c r="G43" s="43" t="s">
        <v>33</v>
      </c>
      <c r="H43" s="51" t="s">
        <v>19</v>
      </c>
      <c r="I43" s="17" t="s">
        <v>0</v>
      </c>
      <c r="J43" s="33"/>
      <c r="K43" s="76">
        <f>SUM(J44:J48)</f>
        <v>10</v>
      </c>
      <c r="M43" s="75" t="s">
        <v>19</v>
      </c>
    </row>
    <row r="44" spans="7:13" ht="18.75" customHeight="1" x14ac:dyDescent="0.3">
      <c r="G44" s="48" t="s">
        <v>1</v>
      </c>
      <c r="H44" s="18">
        <v>5.45</v>
      </c>
      <c r="I44" s="19">
        <f>IF(D$9&gt;0,D$9,"")</f>
        <v>2</v>
      </c>
      <c r="J44" s="33">
        <f>IF(OR(I44&lt;H44,I44=H44),2,-1)</f>
        <v>2</v>
      </c>
      <c r="K44" s="77"/>
      <c r="M44" s="75"/>
    </row>
    <row r="45" spans="7:13" ht="18.75" customHeight="1" x14ac:dyDescent="0.3">
      <c r="G45" s="48" t="s">
        <v>4</v>
      </c>
      <c r="H45" s="18">
        <v>2.2999999999999998</v>
      </c>
      <c r="I45" s="19">
        <f>IF(D$10&gt;0,D$10,"")</f>
        <v>2</v>
      </c>
      <c r="J45" s="33">
        <f>IF(OR(I45&lt;H45,I45=H45),2,-1)</f>
        <v>2</v>
      </c>
      <c r="K45" s="77"/>
      <c r="M45" s="75"/>
    </row>
    <row r="46" spans="7:13" ht="18.75" customHeight="1" x14ac:dyDescent="0.3">
      <c r="G46" s="48" t="s">
        <v>2</v>
      </c>
      <c r="H46" s="18">
        <v>2.2130000000000001</v>
      </c>
      <c r="I46" s="19">
        <f>IF(D$11&gt;0,D$11,"")</f>
        <v>2</v>
      </c>
      <c r="J46" s="33">
        <f>IF(OR(I46&lt;H46,I46=H46),2,-1)</f>
        <v>2</v>
      </c>
      <c r="K46" s="77"/>
      <c r="M46" s="75"/>
    </row>
    <row r="47" spans="7:13" ht="18.75" customHeight="1" x14ac:dyDescent="0.3">
      <c r="G47" s="49" t="s">
        <v>3</v>
      </c>
      <c r="H47" s="50">
        <v>28.6</v>
      </c>
      <c r="I47" s="19">
        <f>IF(D$12&gt;0,D$12,"")</f>
        <v>14</v>
      </c>
      <c r="J47" s="33">
        <f>IF(OR(I47&lt;H47,I47=H47),2,-1)</f>
        <v>2</v>
      </c>
      <c r="K47" s="77"/>
      <c r="M47" s="75"/>
    </row>
    <row r="48" spans="7:13" ht="19.5" customHeight="1" thickBot="1" x14ac:dyDescent="0.35">
      <c r="G48" s="52" t="s">
        <v>6</v>
      </c>
      <c r="H48" s="53">
        <v>21800</v>
      </c>
      <c r="I48" s="19">
        <f>IF(D$13&gt;0,D$13,"")</f>
        <v>10842</v>
      </c>
      <c r="J48" s="33">
        <f>IF(OR(I48&lt;H48,I48=H48),2,-1)</f>
        <v>2</v>
      </c>
      <c r="K48" s="78"/>
      <c r="M48" s="75"/>
    </row>
    <row r="49" spans="7:13" ht="19.5" thickBot="1" x14ac:dyDescent="0.35">
      <c r="G49" s="23"/>
      <c r="H49" s="23"/>
      <c r="I49" s="23"/>
      <c r="J49" s="33"/>
      <c r="M49" s="60"/>
    </row>
    <row r="50" spans="7:13" ht="18.75" customHeight="1" x14ac:dyDescent="0.3">
      <c r="G50" s="43" t="s">
        <v>33</v>
      </c>
      <c r="H50" s="51" t="s">
        <v>18</v>
      </c>
      <c r="I50" s="17" t="s">
        <v>0</v>
      </c>
      <c r="J50" s="33"/>
      <c r="K50" s="76">
        <f>SUM(J51:J55)</f>
        <v>10</v>
      </c>
      <c r="M50" s="75" t="s">
        <v>18</v>
      </c>
    </row>
    <row r="51" spans="7:13" ht="18.75" customHeight="1" x14ac:dyDescent="0.3">
      <c r="G51" s="48" t="s">
        <v>1</v>
      </c>
      <c r="H51" s="18">
        <v>11.574</v>
      </c>
      <c r="I51" s="19">
        <f>IF(D$9&gt;0,D$9,"")</f>
        <v>2</v>
      </c>
      <c r="J51" s="33">
        <f>IF(OR(I51&lt;H51,I51=H51),2,-1)</f>
        <v>2</v>
      </c>
      <c r="K51" s="77"/>
      <c r="M51" s="75"/>
    </row>
    <row r="52" spans="7:13" ht="18.75" customHeight="1" x14ac:dyDescent="0.3">
      <c r="G52" s="48" t="s">
        <v>4</v>
      </c>
      <c r="H52" s="18">
        <v>2.2559999999999998</v>
      </c>
      <c r="I52" s="19">
        <f>IF(D$10&gt;0,D$10,"")</f>
        <v>2</v>
      </c>
      <c r="J52" s="33">
        <f>IF(OR(I52&lt;H52,I52=H52),2,-1)</f>
        <v>2</v>
      </c>
      <c r="K52" s="77"/>
      <c r="M52" s="75"/>
    </row>
    <row r="53" spans="7:13" ht="18.75" customHeight="1" x14ac:dyDescent="0.3">
      <c r="G53" s="48" t="s">
        <v>2</v>
      </c>
      <c r="H53" s="18">
        <v>2.2349999999999999</v>
      </c>
      <c r="I53" s="19">
        <f>IF(D$11&gt;0,D$11,"")</f>
        <v>2</v>
      </c>
      <c r="J53" s="33">
        <f>IF(OR(I53&lt;H53,I53=H53),2,-1)</f>
        <v>2</v>
      </c>
      <c r="K53" s="77"/>
      <c r="M53" s="75"/>
    </row>
    <row r="54" spans="7:13" ht="18.75" customHeight="1" x14ac:dyDescent="0.3">
      <c r="G54" s="49" t="s">
        <v>3</v>
      </c>
      <c r="H54" s="50">
        <v>59.1</v>
      </c>
      <c r="I54" s="19">
        <f>IF(D$12&gt;0,D$12,"")</f>
        <v>14</v>
      </c>
      <c r="J54" s="33">
        <f>IF(OR(I54&lt;H54,I54=H54),2,-1)</f>
        <v>2</v>
      </c>
      <c r="K54" s="77"/>
      <c r="M54" s="75"/>
    </row>
    <row r="55" spans="7:13" ht="19.5" customHeight="1" thickBot="1" x14ac:dyDescent="0.35">
      <c r="G55" s="52" t="s">
        <v>6</v>
      </c>
      <c r="H55" s="53">
        <v>26280</v>
      </c>
      <c r="I55" s="19">
        <f>IF(D$13&gt;0,D$13,"")</f>
        <v>10842</v>
      </c>
      <c r="J55" s="33">
        <f>IF(OR(I55&lt;H55,I55=H55),2,-1)</f>
        <v>2</v>
      </c>
      <c r="K55" s="78"/>
      <c r="M55" s="75"/>
    </row>
    <row r="56" spans="7:13" ht="19.5" thickBot="1" x14ac:dyDescent="0.35">
      <c r="G56" s="23"/>
      <c r="H56" s="23"/>
      <c r="I56" s="23"/>
      <c r="J56" s="33"/>
      <c r="M56" s="60"/>
    </row>
    <row r="57" spans="7:13" ht="18.75" customHeight="1" x14ac:dyDescent="0.3">
      <c r="G57" s="43" t="s">
        <v>33</v>
      </c>
      <c r="H57" s="51" t="s">
        <v>17</v>
      </c>
      <c r="I57" s="17" t="s">
        <v>0</v>
      </c>
      <c r="J57" s="33"/>
      <c r="K57" s="76">
        <f>SUM(J58:J62)</f>
        <v>10</v>
      </c>
      <c r="M57" s="75" t="s">
        <v>17</v>
      </c>
    </row>
    <row r="58" spans="7:13" ht="18.75" customHeight="1" x14ac:dyDescent="0.3">
      <c r="G58" s="48" t="s">
        <v>1</v>
      </c>
      <c r="H58" s="18">
        <v>5.9</v>
      </c>
      <c r="I58" s="19">
        <f>IF(D$9&gt;0,D$9,"")</f>
        <v>2</v>
      </c>
      <c r="J58" s="33">
        <f>IF(OR(I58&lt;H58,I58=H58),2,-1)</f>
        <v>2</v>
      </c>
      <c r="K58" s="77"/>
      <c r="M58" s="75"/>
    </row>
    <row r="59" spans="7:13" ht="18.75" customHeight="1" x14ac:dyDescent="0.3">
      <c r="G59" s="48" t="s">
        <v>4</v>
      </c>
      <c r="H59" s="18">
        <v>2.3519999999999999</v>
      </c>
      <c r="I59" s="19">
        <f>IF(D$10&gt;0,D$10,"")</f>
        <v>2</v>
      </c>
      <c r="J59" s="33">
        <f>IF(OR(I59&lt;H59,I59=H59),2,-1)</f>
        <v>2</v>
      </c>
      <c r="K59" s="77"/>
      <c r="M59" s="75"/>
    </row>
    <row r="60" spans="7:13" ht="18.75" customHeight="1" x14ac:dyDescent="0.3">
      <c r="G60" s="48" t="s">
        <v>2</v>
      </c>
      <c r="H60" s="18">
        <v>2.31</v>
      </c>
      <c r="I60" s="19">
        <f>IF(D$11&gt;0,D$11,"")</f>
        <v>2</v>
      </c>
      <c r="J60" s="33">
        <f>IF(OR(I60&lt;H60,I60=H60),2,-1)</f>
        <v>2</v>
      </c>
      <c r="K60" s="77"/>
      <c r="M60" s="75"/>
    </row>
    <row r="61" spans="7:13" ht="18.75" customHeight="1" x14ac:dyDescent="0.3">
      <c r="G61" s="49" t="s">
        <v>3</v>
      </c>
      <c r="H61" s="50">
        <v>32</v>
      </c>
      <c r="I61" s="19">
        <f>IF(D$12&gt;0,D$12,"")</f>
        <v>14</v>
      </c>
      <c r="J61" s="33">
        <f>IF(OR(I61&lt;H61,I61=H61),2,-1)</f>
        <v>2</v>
      </c>
      <c r="K61" s="77"/>
      <c r="M61" s="75"/>
    </row>
    <row r="62" spans="7:13" ht="19.5" customHeight="1" thickBot="1" x14ac:dyDescent="0.35">
      <c r="G62" s="52" t="s">
        <v>6</v>
      </c>
      <c r="H62" s="53">
        <v>29400</v>
      </c>
      <c r="I62" s="19">
        <f>IF(D$13&gt;0,D$13,"")</f>
        <v>10842</v>
      </c>
      <c r="J62" s="33">
        <f>IF(OR(I62&lt;H62,I62=H62),2,-1)</f>
        <v>2</v>
      </c>
      <c r="K62" s="78"/>
      <c r="M62" s="75"/>
    </row>
    <row r="63" spans="7:13" ht="19.5" thickBot="1" x14ac:dyDescent="0.35">
      <c r="G63" s="23"/>
      <c r="H63" s="23"/>
      <c r="I63" s="23"/>
      <c r="J63" s="33"/>
      <c r="M63" s="60"/>
    </row>
    <row r="64" spans="7:13" ht="18.75" customHeight="1" x14ac:dyDescent="0.3">
      <c r="G64" s="43" t="s">
        <v>33</v>
      </c>
      <c r="H64" s="51" t="s">
        <v>20</v>
      </c>
      <c r="I64" s="17" t="s">
        <v>0</v>
      </c>
      <c r="J64" s="33"/>
      <c r="K64" s="76">
        <f>SUM(J65:J69)</f>
        <v>10</v>
      </c>
      <c r="M64" s="75" t="s">
        <v>20</v>
      </c>
    </row>
    <row r="65" spans="7:13" ht="18.75" customHeight="1" x14ac:dyDescent="0.3">
      <c r="G65" s="48" t="s">
        <v>1</v>
      </c>
      <c r="H65" s="18">
        <v>12.192</v>
      </c>
      <c r="I65" s="19">
        <f>IF(D$9&gt;0,D$9,"")</f>
        <v>2</v>
      </c>
      <c r="J65" s="33">
        <f>IF(OR(I65&lt;H65,I65=H65),2,-1)</f>
        <v>2</v>
      </c>
      <c r="K65" s="77"/>
      <c r="M65" s="75"/>
    </row>
    <row r="66" spans="7:13" ht="18.75" customHeight="1" x14ac:dyDescent="0.3">
      <c r="G66" s="48" t="s">
        <v>4</v>
      </c>
      <c r="H66" s="18">
        <v>2.4380000000000002</v>
      </c>
      <c r="I66" s="19">
        <f>IF(D$10&gt;0,D$10,"")</f>
        <v>2</v>
      </c>
      <c r="J66" s="33">
        <f>IF(OR(I66&lt;H66,I66=H66),2,-1)</f>
        <v>2</v>
      </c>
      <c r="K66" s="77"/>
      <c r="M66" s="75"/>
    </row>
    <row r="67" spans="7:13" ht="18.75" customHeight="1" x14ac:dyDescent="0.3">
      <c r="G67" s="48" t="s">
        <v>2</v>
      </c>
      <c r="H67" s="18">
        <v>2.59</v>
      </c>
      <c r="I67" s="19">
        <f>IF(D$11&gt;0,D$11,"")</f>
        <v>2</v>
      </c>
      <c r="J67" s="33">
        <f>IF(OR(I67&lt;H67,I67=H67),2,-1)</f>
        <v>2</v>
      </c>
      <c r="K67" s="77"/>
      <c r="M67" s="75"/>
    </row>
    <row r="68" spans="7:13" ht="18.75" customHeight="1" x14ac:dyDescent="0.3">
      <c r="G68" s="49" t="s">
        <v>3</v>
      </c>
      <c r="H68" s="50">
        <v>56.6</v>
      </c>
      <c r="I68" s="19">
        <f>IF(D$12&gt;0,D$12,"")</f>
        <v>14</v>
      </c>
      <c r="J68" s="33">
        <f>IF(OR(I68&lt;H68,I68=H68),2,-1)</f>
        <v>2</v>
      </c>
      <c r="K68" s="77"/>
      <c r="M68" s="75"/>
    </row>
    <row r="69" spans="7:13" ht="19.5" customHeight="1" thickBot="1" x14ac:dyDescent="0.35">
      <c r="G69" s="52" t="s">
        <v>6</v>
      </c>
      <c r="H69" s="53">
        <v>40050</v>
      </c>
      <c r="I69" s="19">
        <f>IF(D$13&gt;0,D$13,"")</f>
        <v>10842</v>
      </c>
      <c r="J69" s="33">
        <f>IF(OR(I69&lt;H69,I69=H69),2,-1)</f>
        <v>2</v>
      </c>
      <c r="K69" s="78"/>
      <c r="M69" s="75"/>
    </row>
  </sheetData>
  <sheetProtection selectLockedCells="1"/>
  <mergeCells count="20">
    <mergeCell ref="K64:K69"/>
    <mergeCell ref="C17:D17"/>
    <mergeCell ref="E9:E12"/>
    <mergeCell ref="K22:K27"/>
    <mergeCell ref="K29:K34"/>
    <mergeCell ref="K36:K41"/>
    <mergeCell ref="K43:K48"/>
    <mergeCell ref="K50:K55"/>
    <mergeCell ref="K57:K62"/>
    <mergeCell ref="K8:K13"/>
    <mergeCell ref="K15:K20"/>
    <mergeCell ref="M43:M48"/>
    <mergeCell ref="M50:M55"/>
    <mergeCell ref="M57:M62"/>
    <mergeCell ref="M64:M69"/>
    <mergeCell ref="M8:M13"/>
    <mergeCell ref="M15:M20"/>
    <mergeCell ref="M22:M27"/>
    <mergeCell ref="M29:M34"/>
    <mergeCell ref="M36:M41"/>
  </mergeCells>
  <conditionalFormatting sqref="K8:K13 K15:K20 K22:K27 K29:K34 K36:K41 K43:K48 K50:K55 K57:K62 K64:K69">
    <cfRule type="iconSet" priority="4">
      <iconSet iconSet="3Symbols2" showValue="0">
        <cfvo type="percent" val="0"/>
        <cfvo type="num" val="0"/>
        <cfvo type="num" val="10"/>
      </iconSet>
    </cfRule>
  </conditionalFormatting>
  <conditionalFormatting sqref="D18:D20">
    <cfRule type="iconSet" priority="3">
      <iconSet iconSet="3Symbols2" showValue="0">
        <cfvo type="percent" val="0"/>
        <cfvo type="num" val="0"/>
        <cfvo type="num" val="10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>
    <tabColor theme="9"/>
    <pageSetUpPr fitToPage="1"/>
  </sheetPr>
  <dimension ref="B1:Y23"/>
  <sheetViews>
    <sheetView tabSelected="1" zoomScaleNormal="100" workbookViewId="0">
      <selection activeCell="M28" sqref="M28"/>
    </sheetView>
  </sheetViews>
  <sheetFormatPr defaultRowHeight="15" x14ac:dyDescent="0.25"/>
  <cols>
    <col min="1" max="1" width="2" style="39" customWidth="1"/>
    <col min="2" max="2" width="4.42578125" style="39" customWidth="1"/>
    <col min="3" max="3" width="9.28515625" style="39" customWidth="1"/>
    <col min="4" max="4" width="9.140625" style="39"/>
    <col min="5" max="5" width="9.140625" style="39" customWidth="1"/>
    <col min="6" max="6" width="9.140625" style="39"/>
    <col min="7" max="7" width="8.140625" style="39" customWidth="1"/>
    <col min="8" max="8" width="1.140625" style="39" customWidth="1"/>
    <col min="9" max="10" width="9.140625" style="39"/>
    <col min="11" max="11" width="3.28515625" style="39" customWidth="1"/>
    <col min="12" max="12" width="9.140625" style="39"/>
    <col min="13" max="13" width="15.7109375" style="39" customWidth="1"/>
    <col min="14" max="14" width="1" style="39" customWidth="1"/>
    <col min="15" max="16" width="9.140625" style="39"/>
    <col min="17" max="17" width="11.42578125" style="39" customWidth="1"/>
    <col min="18" max="18" width="9.140625" style="39"/>
    <col min="19" max="19" width="2.85546875" style="39" customWidth="1"/>
    <col min="20" max="20" width="1" style="39" customWidth="1"/>
    <col min="21" max="24" width="9.140625" style="39"/>
    <col min="25" max="25" width="7.140625" style="39" customWidth="1"/>
    <col min="26" max="26" width="9.140625" style="39" customWidth="1"/>
    <col min="27" max="16384" width="9.140625" style="39"/>
  </cols>
  <sheetData>
    <row r="1" spans="2:25" s="1" customFormat="1" x14ac:dyDescent="0.25"/>
    <row r="2" spans="2:25" s="1" customFormat="1" x14ac:dyDescent="0.25"/>
    <row r="3" spans="2:25" s="1" customFormat="1" x14ac:dyDescent="0.25"/>
    <row r="4" spans="2:25" s="1" customFormat="1" x14ac:dyDescent="0.25"/>
    <row r="7" spans="2:25" x14ac:dyDescent="0.25">
      <c r="B7" s="85"/>
      <c r="C7" s="85"/>
      <c r="D7" s="85"/>
      <c r="E7" s="85"/>
      <c r="F7" s="85"/>
      <c r="G7" s="85"/>
      <c r="I7" s="88" t="s">
        <v>32</v>
      </c>
      <c r="J7" s="88"/>
      <c r="K7" s="88"/>
      <c r="L7" s="88"/>
      <c r="M7" s="88"/>
      <c r="O7" s="88" t="s">
        <v>30</v>
      </c>
      <c r="P7" s="88"/>
      <c r="Q7" s="88"/>
      <c r="R7" s="88"/>
      <c r="S7" s="88"/>
      <c r="U7" s="88" t="s">
        <v>31</v>
      </c>
      <c r="V7" s="88"/>
      <c r="W7" s="88"/>
      <c r="X7" s="88"/>
      <c r="Y7" s="88"/>
    </row>
    <row r="8" spans="2:25" x14ac:dyDescent="0.25">
      <c r="B8" s="85"/>
      <c r="C8" s="85"/>
      <c r="D8" s="85"/>
      <c r="E8" s="85"/>
      <c r="F8" s="85"/>
      <c r="G8" s="85"/>
      <c r="I8" s="88"/>
      <c r="J8" s="88"/>
      <c r="K8" s="88"/>
      <c r="L8" s="88"/>
      <c r="M8" s="88"/>
      <c r="O8" s="88"/>
      <c r="P8" s="88"/>
      <c r="Q8" s="88"/>
      <c r="R8" s="88"/>
      <c r="S8" s="88"/>
      <c r="U8" s="88"/>
      <c r="V8" s="88"/>
      <c r="W8" s="88"/>
      <c r="X8" s="88"/>
      <c r="Y8" s="88"/>
    </row>
    <row r="9" spans="2:25" x14ac:dyDescent="0.25">
      <c r="B9" s="85"/>
      <c r="C9" s="85"/>
      <c r="D9" s="85"/>
      <c r="E9" s="85"/>
      <c r="F9" s="85"/>
      <c r="G9" s="85"/>
      <c r="I9" s="88"/>
      <c r="J9" s="88"/>
      <c r="K9" s="88"/>
      <c r="L9" s="88"/>
      <c r="M9" s="88"/>
      <c r="O9" s="88"/>
      <c r="P9" s="88"/>
      <c r="Q9" s="88"/>
      <c r="R9" s="88"/>
      <c r="S9" s="88"/>
      <c r="U9" s="88"/>
      <c r="V9" s="88"/>
      <c r="W9" s="88"/>
      <c r="X9" s="88"/>
      <c r="Y9" s="88"/>
    </row>
    <row r="10" spans="2:25" x14ac:dyDescent="0.25">
      <c r="B10" s="85"/>
      <c r="C10" s="85"/>
      <c r="D10" s="85"/>
      <c r="E10" s="85"/>
      <c r="F10" s="85"/>
      <c r="G10" s="85"/>
      <c r="I10" s="89">
        <f>'COMPATIBILIDADE DE CONTAINER'!S11</f>
        <v>0.4242424242424242</v>
      </c>
      <c r="J10" s="90"/>
      <c r="K10" s="90"/>
      <c r="L10" s="90"/>
      <c r="M10" s="90"/>
      <c r="O10" s="91" t="str">
        <f>IF(AND('COMPATIBILIDADE DE CONTAINER'!I12&lt;15,'COMPATIBILIDADE DE CONTAINER'!S8="COMPATIVEL"),"LCL","FCL")</f>
        <v>LCL</v>
      </c>
      <c r="P10" s="92"/>
      <c r="Q10" s="92"/>
      <c r="R10" s="92"/>
      <c r="S10" s="92"/>
      <c r="U10" s="86" t="str">
        <f>IF(O10="FCL",'COMPATIBILIDADE DE CONTAINER'!M7,"LCL")</f>
        <v>LCL</v>
      </c>
      <c r="V10" s="87"/>
      <c r="W10" s="87"/>
      <c r="X10" s="87"/>
      <c r="Y10" s="87"/>
    </row>
    <row r="11" spans="2:25" x14ac:dyDescent="0.25">
      <c r="B11" s="85"/>
      <c r="C11" s="85"/>
      <c r="D11" s="85"/>
      <c r="E11" s="85"/>
      <c r="F11" s="85"/>
      <c r="G11" s="85"/>
      <c r="I11" s="90"/>
      <c r="J11" s="90"/>
      <c r="K11" s="90"/>
      <c r="L11" s="90"/>
      <c r="M11" s="90"/>
      <c r="O11" s="92"/>
      <c r="P11" s="92"/>
      <c r="Q11" s="92"/>
      <c r="R11" s="92"/>
      <c r="S11" s="92"/>
      <c r="U11" s="87"/>
      <c r="V11" s="87"/>
      <c r="W11" s="87"/>
      <c r="X11" s="87"/>
      <c r="Y11" s="87"/>
    </row>
    <row r="12" spans="2:25" x14ac:dyDescent="0.25">
      <c r="B12" s="85"/>
      <c r="C12" s="85"/>
      <c r="D12" s="85"/>
      <c r="E12" s="85"/>
      <c r="F12" s="85"/>
      <c r="G12" s="85"/>
      <c r="I12" s="90"/>
      <c r="J12" s="90"/>
      <c r="K12" s="90"/>
      <c r="L12" s="90"/>
      <c r="M12" s="90"/>
      <c r="O12" s="92"/>
      <c r="P12" s="92"/>
      <c r="Q12" s="92"/>
      <c r="R12" s="92"/>
      <c r="S12" s="92"/>
      <c r="U12" s="87"/>
      <c r="V12" s="87"/>
      <c r="W12" s="87"/>
      <c r="X12" s="87"/>
      <c r="Y12" s="87"/>
    </row>
    <row r="13" spans="2:25" x14ac:dyDescent="0.25">
      <c r="B13" s="85"/>
      <c r="C13" s="85"/>
      <c r="D13" s="85"/>
      <c r="E13" s="85"/>
      <c r="F13" s="85"/>
      <c r="G13" s="85"/>
      <c r="I13" s="90"/>
      <c r="J13" s="90"/>
      <c r="K13" s="90"/>
      <c r="L13" s="90"/>
      <c r="M13" s="90"/>
      <c r="O13" s="92"/>
      <c r="P13" s="92"/>
      <c r="Q13" s="92"/>
      <c r="R13" s="92"/>
      <c r="S13" s="92"/>
      <c r="U13" s="87"/>
      <c r="V13" s="87"/>
      <c r="W13" s="87"/>
      <c r="X13" s="87"/>
      <c r="Y13" s="87"/>
    </row>
    <row r="14" spans="2:25" x14ac:dyDescent="0.25">
      <c r="B14" s="85"/>
      <c r="C14" s="85"/>
      <c r="D14" s="85"/>
      <c r="E14" s="85"/>
      <c r="F14" s="85"/>
      <c r="G14" s="85"/>
      <c r="I14" s="90"/>
      <c r="J14" s="90"/>
      <c r="K14" s="90"/>
      <c r="L14" s="90"/>
      <c r="M14" s="90"/>
      <c r="O14" s="92"/>
      <c r="P14" s="92"/>
      <c r="Q14" s="92"/>
      <c r="R14" s="92"/>
      <c r="S14" s="92"/>
      <c r="U14" s="87"/>
      <c r="V14" s="87"/>
      <c r="W14" s="87"/>
      <c r="X14" s="87"/>
      <c r="Y14" s="87"/>
    </row>
    <row r="15" spans="2:25" x14ac:dyDescent="0.25">
      <c r="B15" s="85"/>
      <c r="C15" s="85"/>
      <c r="D15" s="85"/>
      <c r="E15" s="85"/>
      <c r="F15" s="85"/>
      <c r="G15" s="85"/>
      <c r="I15" s="90"/>
      <c r="J15" s="90"/>
      <c r="K15" s="90"/>
      <c r="L15" s="90"/>
      <c r="M15" s="90"/>
      <c r="O15" s="92"/>
      <c r="P15" s="92"/>
      <c r="Q15" s="92"/>
      <c r="R15" s="92"/>
      <c r="S15" s="92"/>
      <c r="U15" s="87"/>
      <c r="V15" s="87"/>
      <c r="W15" s="87"/>
      <c r="X15" s="87"/>
      <c r="Y15" s="87"/>
    </row>
    <row r="16" spans="2:25" x14ac:dyDescent="0.25">
      <c r="B16" s="85"/>
      <c r="C16" s="85"/>
      <c r="D16" s="85"/>
      <c r="E16" s="85"/>
      <c r="F16" s="85"/>
      <c r="G16" s="85"/>
      <c r="I16" s="90"/>
      <c r="J16" s="90"/>
      <c r="K16" s="90"/>
      <c r="L16" s="90"/>
      <c r="M16" s="90"/>
      <c r="O16" s="92"/>
      <c r="P16" s="92"/>
      <c r="Q16" s="92"/>
      <c r="R16" s="92"/>
      <c r="S16" s="92"/>
      <c r="U16" s="87"/>
      <c r="V16" s="87"/>
      <c r="W16" s="87"/>
      <c r="X16" s="87"/>
      <c r="Y16" s="87"/>
    </row>
    <row r="17" spans="2:25" x14ac:dyDescent="0.25">
      <c r="B17" s="85"/>
      <c r="C17" s="85"/>
      <c r="D17" s="85"/>
      <c r="E17" s="85"/>
      <c r="F17" s="85"/>
      <c r="G17" s="85"/>
      <c r="I17" s="90"/>
      <c r="J17" s="90"/>
      <c r="K17" s="90"/>
      <c r="L17" s="90"/>
      <c r="M17" s="90"/>
      <c r="O17" s="92"/>
      <c r="P17" s="92"/>
      <c r="Q17" s="92"/>
      <c r="R17" s="92"/>
      <c r="S17" s="92"/>
      <c r="U17" s="87"/>
      <c r="V17" s="87"/>
      <c r="W17" s="87"/>
      <c r="X17" s="87"/>
      <c r="Y17" s="87"/>
    </row>
    <row r="18" spans="2:25" x14ac:dyDescent="0.25">
      <c r="B18" s="85"/>
      <c r="C18" s="85"/>
      <c r="D18" s="85"/>
      <c r="E18" s="85"/>
      <c r="F18" s="85"/>
      <c r="G18" s="85"/>
      <c r="I18" s="90"/>
      <c r="J18" s="90"/>
      <c r="K18" s="90"/>
      <c r="L18" s="90"/>
      <c r="M18" s="90"/>
      <c r="O18" s="92"/>
      <c r="P18" s="92"/>
      <c r="Q18" s="92"/>
      <c r="R18" s="92"/>
      <c r="S18" s="92"/>
      <c r="U18" s="87"/>
      <c r="V18" s="87"/>
      <c r="W18" s="87"/>
      <c r="X18" s="87"/>
      <c r="Y18" s="87"/>
    </row>
    <row r="19" spans="2:25" x14ac:dyDescent="0.25">
      <c r="B19" s="85"/>
      <c r="C19" s="85"/>
      <c r="D19" s="85"/>
      <c r="E19" s="85"/>
      <c r="F19" s="85"/>
      <c r="G19" s="85"/>
      <c r="I19" s="90"/>
      <c r="J19" s="90"/>
      <c r="K19" s="90"/>
      <c r="L19" s="90"/>
      <c r="M19" s="90"/>
      <c r="O19" s="92"/>
      <c r="P19" s="92"/>
      <c r="Q19" s="92"/>
      <c r="R19" s="92"/>
      <c r="S19" s="92"/>
      <c r="U19" s="87"/>
      <c r="V19" s="87"/>
      <c r="W19" s="87"/>
      <c r="X19" s="87"/>
      <c r="Y19" s="87"/>
    </row>
    <row r="20" spans="2:25" x14ac:dyDescent="0.25">
      <c r="B20" s="85"/>
      <c r="C20" s="85"/>
      <c r="D20" s="85"/>
      <c r="E20" s="85"/>
      <c r="F20" s="85"/>
      <c r="G20" s="85"/>
      <c r="I20" s="90"/>
      <c r="J20" s="90"/>
      <c r="K20" s="90"/>
      <c r="L20" s="90"/>
      <c r="M20" s="90"/>
      <c r="O20" s="92"/>
      <c r="P20" s="92"/>
      <c r="Q20" s="92"/>
      <c r="R20" s="92"/>
      <c r="S20" s="92"/>
      <c r="U20" s="87"/>
      <c r="V20" s="87"/>
      <c r="W20" s="87"/>
      <c r="X20" s="87"/>
      <c r="Y20" s="87"/>
    </row>
    <row r="21" spans="2:25" x14ac:dyDescent="0.25">
      <c r="B21" s="93" t="s">
        <v>35</v>
      </c>
      <c r="C21" s="93"/>
      <c r="D21" s="93"/>
      <c r="E21" s="93" t="s">
        <v>6</v>
      </c>
      <c r="F21" s="93"/>
      <c r="G21" s="93"/>
    </row>
    <row r="22" spans="2:25" ht="18.75" x14ac:dyDescent="0.4">
      <c r="B22" s="83">
        <f>'Inclusão dos Volumes'!O20</f>
        <v>14</v>
      </c>
      <c r="C22" s="83"/>
      <c r="D22" s="83"/>
      <c r="E22" s="84">
        <f>'Inclusão dos Volumes'!N20</f>
        <v>10842</v>
      </c>
      <c r="F22" s="84"/>
      <c r="G22" s="84"/>
    </row>
    <row r="23" spans="2:25" ht="15" customHeight="1" x14ac:dyDescent="0.25"/>
  </sheetData>
  <sheetProtection selectLockedCells="1"/>
  <mergeCells count="11">
    <mergeCell ref="B22:D22"/>
    <mergeCell ref="E22:G22"/>
    <mergeCell ref="B7:G20"/>
    <mergeCell ref="U10:Y20"/>
    <mergeCell ref="U7:Y9"/>
    <mergeCell ref="I7:M9"/>
    <mergeCell ref="I10:M20"/>
    <mergeCell ref="O7:S9"/>
    <mergeCell ref="O10:S20"/>
    <mergeCell ref="B21:D21"/>
    <mergeCell ref="E21:G21"/>
  </mergeCells>
  <pageMargins left="0.511811024" right="0.511811024" top="0.78740157499999996" bottom="0.78740157499999996" header="0.31496062000000002" footer="0.31496062000000002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Inclusão dos Volumes</vt:lpstr>
      <vt:lpstr>COMPATIBILIDADE DE CONTAINER</vt:lpstr>
      <vt:lpstr>DASHBOARD</vt:lpstr>
      <vt:lpstr>DASHBOARD!Area_de_impressao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Matheus Soares</cp:lastModifiedBy>
  <cp:lastPrinted>2018-06-25T18:28:34Z</cp:lastPrinted>
  <dcterms:created xsi:type="dcterms:W3CDTF">2018-03-04T15:06:25Z</dcterms:created>
  <dcterms:modified xsi:type="dcterms:W3CDTF">2018-10-05T01:00:17Z</dcterms:modified>
</cp:coreProperties>
</file>