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drawings/drawing6.xml" ContentType="application/vnd.openxmlformats-officedocument.drawing+xml"/>
  <Override PartName="/xl/tables/table3.xml" ContentType="application/vnd.openxmlformats-officedocument.spreadsheetml.table+xml"/>
  <Override PartName="/xl/drawings/drawing7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01. ZEPLANILHA\02. Zeplanilha 3.0\12. Downloads &amp; Artigos\03. Minhas planilhas\20. Cadastro de Funcionários\v1.0\"/>
    </mc:Choice>
  </mc:AlternateContent>
  <xr:revisionPtr revIDLastSave="0" documentId="13_ncr:1_{E0A20D21-F6E8-45FB-BF9E-4E61EEECBB56}" xr6:coauthVersionLast="47" xr6:coauthVersionMax="47" xr10:uidLastSave="{00000000-0000-0000-0000-000000000000}"/>
  <workbookProtection workbookAlgorithmName="SHA-512" workbookHashValue="PX2mfpoYCD3myUTYywoXCZno9EUJzzwHpIR5CIwB8xUVqpLMZsjDExKeLmpQSGWBi8rJRAUtKO1ZPbq3QZSEeQ==" workbookSaltValue="rDBtQi8iczLft/+qeF2uNg==" workbookSpinCount="100000" lockStructure="1"/>
  <bookViews>
    <workbookView showSheetTabs="0" xWindow="-120" yWindow="-120" windowWidth="29040" windowHeight="15720" tabRatio="0" xr2:uid="{B4A2118D-F383-4016-86A4-496DCC3A7BB1}"/>
  </bookViews>
  <sheets>
    <sheet name="INDEX" sheetId="12" r:id="rId1"/>
    <sheet name="Dashboard Empresa" sheetId="9" r:id="rId2"/>
    <sheet name="Dashboard Setor" sheetId="13" r:id="rId3"/>
    <sheet name="Pagamento de Salário" sheetId="5" r:id="rId4"/>
    <sheet name="Pagamento de Benefícios" sheetId="6" r:id="rId5"/>
    <sheet name="Funcionários" sheetId="4" r:id="rId6"/>
    <sheet name="Parâmetros" sheetId="3" r:id="rId7"/>
    <sheet name="config" sheetId="10" state="veryHidden" r:id="rId8"/>
    <sheet name="AJUDA" sheetId="14" r:id="rId9"/>
  </sheets>
  <externalReferences>
    <externalReference r:id="rId10"/>
  </externalReferences>
  <definedNames>
    <definedName name="area" localSheetId="2">tab_area[Setores]</definedName>
    <definedName name="area">tab_area[Setores]</definedName>
    <definedName name="area_escolhida">'Dashboard Setor'!$C$5</definedName>
    <definedName name="cargo" localSheetId="2">tab_cargo[Cargo]</definedName>
    <definedName name="cargo">tab_cargo[Cargo]</definedName>
    <definedName name="cargo_escolhido">'Dashboard Setor'!$J$5</definedName>
    <definedName name="primeiro">INDEX([1]Logotipos!$C$2:$C$5,MATCH([1]Dados!$K$16,[1]Logotipos!$B$2:$B$5,0))</definedName>
    <definedName name="quarto">INDEX([1]Logotipos!$C$2:$C$5,MATCH([1]Dados!$K$19,[1]Logotipos!$B$2:$B$5,0))</definedName>
    <definedName name="segundo">INDEX([1]Logotipos!$C$2:$C$5,MATCH([1]Dados!$K$17,[1]Logotipos!$B$2:$B$5,0))</definedName>
    <definedName name="terceiro">INDEX([1]Logotipos!$C$2:$C$5,MATCH([1]Dados!$K$18,[1]Logotipos!$B$2:$B$5,0))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0" l="1"/>
  <c r="E27" i="10"/>
  <c r="F27" i="10"/>
  <c r="G27" i="10"/>
  <c r="H27" i="10"/>
  <c r="I27" i="10"/>
  <c r="J27" i="10"/>
  <c r="K27" i="10"/>
  <c r="L27" i="10"/>
  <c r="M27" i="10"/>
  <c r="N27" i="10"/>
  <c r="C27" i="10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6" i="3"/>
  <c r="L35" i="3" l="1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5" i="3"/>
  <c r="B57" i="10" l="1"/>
  <c r="B63" i="10"/>
  <c r="C33" i="10"/>
  <c r="L32" i="10"/>
  <c r="N33" i="10"/>
  <c r="N32" i="10"/>
  <c r="J33" i="10"/>
  <c r="N30" i="10"/>
  <c r="H33" i="10"/>
  <c r="D33" i="10"/>
  <c r="E30" i="10"/>
  <c r="N31" i="10"/>
  <c r="J30" i="10"/>
  <c r="H30" i="10"/>
  <c r="I31" i="10"/>
  <c r="C32" i="10"/>
  <c r="M31" i="10"/>
  <c r="I30" i="10"/>
  <c r="G31" i="10"/>
  <c r="I32" i="10"/>
  <c r="G33" i="10"/>
  <c r="K30" i="10"/>
  <c r="H31" i="10"/>
  <c r="D31" i="10"/>
  <c r="F31" i="10"/>
  <c r="M33" i="10"/>
  <c r="E33" i="10"/>
  <c r="C30" i="10"/>
  <c r="F33" i="10"/>
  <c r="L33" i="10"/>
  <c r="L31" i="10"/>
  <c r="I33" i="10"/>
  <c r="J31" i="10"/>
  <c r="K32" i="10"/>
  <c r="M32" i="10"/>
  <c r="D30" i="10"/>
  <c r="G32" i="10"/>
  <c r="E32" i="10"/>
  <c r="J32" i="10"/>
  <c r="H32" i="10"/>
  <c r="D32" i="10"/>
  <c r="L30" i="10"/>
  <c r="K33" i="10"/>
  <c r="F32" i="10"/>
  <c r="G30" i="10"/>
  <c r="F30" i="10"/>
  <c r="K31" i="10"/>
  <c r="M30" i="10"/>
  <c r="C31" i="10"/>
  <c r="E31" i="10"/>
  <c r="O32" i="10" l="1"/>
  <c r="O30" i="10"/>
  <c r="O29" i="10" l="1"/>
  <c r="C4" i="10"/>
  <c r="B8" i="6"/>
  <c r="D8" i="6" s="1"/>
  <c r="B7" i="6"/>
  <c r="B6" i="6"/>
  <c r="B6" i="5"/>
  <c r="B7" i="5"/>
  <c r="B8" i="5"/>
  <c r="E7" i="5" l="1"/>
  <c r="D7" i="5"/>
  <c r="E6" i="5"/>
  <c r="D6" i="5"/>
  <c r="E8" i="5"/>
  <c r="D8" i="5"/>
  <c r="E6" i="6"/>
  <c r="D6" i="6"/>
  <c r="E7" i="6"/>
  <c r="D7" i="6"/>
  <c r="C15" i="10"/>
  <c r="C16" i="10"/>
  <c r="C5" i="10"/>
  <c r="E4" i="10"/>
  <c r="E8" i="6"/>
  <c r="C7" i="10"/>
  <c r="F4" i="5" s="1"/>
  <c r="C6" i="10"/>
  <c r="C6" i="4"/>
  <c r="C7" i="4"/>
  <c r="C8" i="4"/>
  <c r="C59" i="10"/>
  <c r="AO21" i="3"/>
  <c r="AS14" i="3"/>
  <c r="AH25" i="3"/>
  <c r="O18" i="3"/>
  <c r="S18" i="3"/>
  <c r="AL17" i="3"/>
  <c r="AL34" i="3"/>
  <c r="Y15" i="3"/>
  <c r="AM13" i="3"/>
  <c r="P22" i="3"/>
  <c r="O13" i="3"/>
  <c r="AR11" i="3"/>
  <c r="W13" i="3"/>
  <c r="AJ18" i="3"/>
  <c r="AL9" i="3"/>
  <c r="N18" i="3"/>
  <c r="T15" i="3"/>
  <c r="P13" i="3"/>
  <c r="AQ26" i="3"/>
  <c r="R19" i="3"/>
  <c r="AI27" i="3"/>
  <c r="N29" i="3"/>
  <c r="AL8" i="3"/>
  <c r="AM7" i="3"/>
  <c r="AP17" i="3"/>
  <c r="X8" i="3"/>
  <c r="S28" i="3"/>
  <c r="AM34" i="3"/>
  <c r="Y9" i="3"/>
  <c r="AN34" i="3"/>
  <c r="U29" i="3"/>
  <c r="AK8" i="3"/>
  <c r="O32" i="3"/>
  <c r="R24" i="3"/>
  <c r="AQ32" i="3"/>
  <c r="AO19" i="3"/>
  <c r="AJ15" i="3"/>
  <c r="I58" i="10"/>
  <c r="AN19" i="3"/>
  <c r="AH17" i="3"/>
  <c r="V8" i="3"/>
  <c r="AN31" i="3"/>
  <c r="AO10" i="3"/>
  <c r="O17" i="3"/>
  <c r="V23" i="3"/>
  <c r="W11" i="3"/>
  <c r="N20" i="3"/>
  <c r="AR8" i="3"/>
  <c r="AM14" i="3"/>
  <c r="AN17" i="3"/>
  <c r="N10" i="3"/>
  <c r="S25" i="3"/>
  <c r="AI28" i="3"/>
  <c r="J65" i="10"/>
  <c r="AJ25" i="3"/>
  <c r="AS26" i="3"/>
  <c r="AJ23" i="3"/>
  <c r="AQ30" i="3"/>
  <c r="AR30" i="3"/>
  <c r="V14" i="3"/>
  <c r="V12" i="3"/>
  <c r="W19" i="3"/>
  <c r="R10" i="3"/>
  <c r="M64" i="10"/>
  <c r="U22" i="3"/>
  <c r="V17" i="3"/>
  <c r="AH22" i="3"/>
  <c r="AL27" i="3"/>
  <c r="N8" i="3"/>
  <c r="F58" i="10"/>
  <c r="AI18" i="3"/>
  <c r="L58" i="10"/>
  <c r="G59" i="10"/>
  <c r="P23" i="3"/>
  <c r="AI35" i="3"/>
  <c r="V31" i="3"/>
  <c r="Q10" i="3"/>
  <c r="Y32" i="3"/>
  <c r="AS6" i="3"/>
  <c r="AO34" i="3"/>
  <c r="Q30" i="3"/>
  <c r="AS9" i="3"/>
  <c r="AO30" i="3"/>
  <c r="K65" i="10"/>
  <c r="AM33" i="3"/>
  <c r="AO12" i="3"/>
  <c r="AJ27" i="3"/>
  <c r="Q6" i="3"/>
  <c r="N28" i="3"/>
  <c r="AO28" i="3"/>
  <c r="AK35" i="3"/>
  <c r="W34" i="3"/>
  <c r="AR34" i="3"/>
  <c r="E64" i="10"/>
  <c r="AK34" i="3"/>
  <c r="AP27" i="3"/>
  <c r="AL22" i="3"/>
  <c r="R17" i="3"/>
  <c r="AO8" i="3"/>
  <c r="AS7" i="3"/>
  <c r="AN22" i="3"/>
  <c r="Q31" i="3"/>
  <c r="AQ22" i="3"/>
  <c r="AK12" i="3"/>
  <c r="AP18" i="3"/>
  <c r="U19" i="3"/>
  <c r="R30" i="3"/>
  <c r="AP7" i="3"/>
  <c r="N12" i="3"/>
  <c r="R22" i="3"/>
  <c r="K58" i="10"/>
  <c r="W6" i="3"/>
  <c r="AJ14" i="3"/>
  <c r="Q20" i="3"/>
  <c r="AK33" i="3"/>
  <c r="W32" i="3"/>
  <c r="AN20" i="3"/>
  <c r="S7" i="3"/>
  <c r="AJ6" i="3"/>
  <c r="N35" i="3"/>
  <c r="E58" i="10"/>
  <c r="T23" i="3"/>
  <c r="AQ19" i="3"/>
  <c r="Q34" i="3"/>
  <c r="W18" i="3"/>
  <c r="AO7" i="3"/>
  <c r="AP25" i="3"/>
  <c r="AS25" i="3"/>
  <c r="U30" i="3"/>
  <c r="AM15" i="3"/>
  <c r="AL28" i="3"/>
  <c r="S12" i="3"/>
  <c r="R11" i="3"/>
  <c r="AQ7" i="3"/>
  <c r="Q8" i="3"/>
  <c r="X6" i="3"/>
  <c r="W22" i="3"/>
  <c r="I65" i="10"/>
  <c r="AH14" i="3"/>
  <c r="V7" i="3"/>
  <c r="AH21" i="3"/>
  <c r="AM32" i="3"/>
  <c r="P33" i="3"/>
  <c r="AK7" i="3"/>
  <c r="AR26" i="3"/>
  <c r="AS33" i="3"/>
  <c r="Y16" i="3"/>
  <c r="R32" i="3"/>
  <c r="C58" i="10"/>
  <c r="AR27" i="3"/>
  <c r="W9" i="3"/>
  <c r="P30" i="3"/>
  <c r="AI12" i="3"/>
  <c r="P35" i="3"/>
  <c r="AH9" i="3"/>
  <c r="S31" i="3"/>
  <c r="Q9" i="3"/>
  <c r="AH26" i="3"/>
  <c r="AI33" i="3"/>
  <c r="T29" i="3"/>
  <c r="P19" i="3"/>
  <c r="P7" i="3"/>
  <c r="AL32" i="3"/>
  <c r="Q33" i="3"/>
  <c r="AP15" i="3"/>
  <c r="AI8" i="3"/>
  <c r="AJ7" i="3"/>
  <c r="U10" i="3"/>
  <c r="AP9" i="3"/>
  <c r="Q29" i="3"/>
  <c r="AO18" i="3"/>
  <c r="W14" i="3"/>
  <c r="AM22" i="3"/>
  <c r="I59" i="10"/>
  <c r="P29" i="3"/>
  <c r="AQ8" i="3"/>
  <c r="W27" i="3"/>
  <c r="T11" i="3"/>
  <c r="AN16" i="3"/>
  <c r="AJ22" i="3"/>
  <c r="AS28" i="3"/>
  <c r="R34" i="3"/>
  <c r="N31" i="3"/>
  <c r="W33" i="3"/>
  <c r="AR24" i="3"/>
  <c r="O35" i="3"/>
  <c r="Q26" i="3"/>
  <c r="AL6" i="3"/>
  <c r="AK10" i="3"/>
  <c r="AP24" i="3"/>
  <c r="O22" i="3"/>
  <c r="N13" i="3"/>
  <c r="AP14" i="3"/>
  <c r="AQ10" i="3"/>
  <c r="P9" i="3"/>
  <c r="Y17" i="3"/>
  <c r="AJ29" i="3"/>
  <c r="S16" i="3"/>
  <c r="V25" i="3"/>
  <c r="AI30" i="3"/>
  <c r="AR7" i="3"/>
  <c r="P31" i="3"/>
  <c r="X27" i="3"/>
  <c r="Y31" i="3"/>
  <c r="AH23" i="3"/>
  <c r="AR16" i="3"/>
  <c r="N34" i="3"/>
  <c r="T32" i="3"/>
  <c r="AS15" i="3"/>
  <c r="Y8" i="3"/>
  <c r="AJ33" i="3"/>
  <c r="R12" i="3"/>
  <c r="P24" i="3"/>
  <c r="U28" i="3"/>
  <c r="T35" i="3"/>
  <c r="S26" i="3"/>
  <c r="Y29" i="3"/>
  <c r="X35" i="3"/>
  <c r="AN25" i="3"/>
  <c r="Q27" i="3"/>
  <c r="S20" i="3"/>
  <c r="AI25" i="3"/>
  <c r="Y35" i="3"/>
  <c r="AQ35" i="3"/>
  <c r="Y27" i="3"/>
  <c r="AQ14" i="3"/>
  <c r="S22" i="3"/>
  <c r="AM28" i="3"/>
  <c r="S17" i="3"/>
  <c r="AQ27" i="3"/>
  <c r="U12" i="3"/>
  <c r="P28" i="3"/>
  <c r="T6" i="3"/>
  <c r="AL19" i="3"/>
  <c r="AL7" i="3"/>
  <c r="Q15" i="3"/>
  <c r="AO14" i="3"/>
  <c r="U9" i="3"/>
  <c r="AO20" i="3"/>
  <c r="AM35" i="3"/>
  <c r="P12" i="3"/>
  <c r="AH11" i="3"/>
  <c r="AH32" i="3"/>
  <c r="Q28" i="3"/>
  <c r="O12" i="3"/>
  <c r="P16" i="3"/>
  <c r="Y18" i="3"/>
  <c r="AK25" i="3"/>
  <c r="AR28" i="3"/>
  <c r="O26" i="3"/>
  <c r="R28" i="3"/>
  <c r="R18" i="3"/>
  <c r="AM8" i="3"/>
  <c r="AI21" i="3"/>
  <c r="AP16" i="3"/>
  <c r="U21" i="3"/>
  <c r="AP20" i="3"/>
  <c r="H59" i="10"/>
  <c r="D64" i="10"/>
  <c r="AJ16" i="3"/>
  <c r="U35" i="3"/>
  <c r="U20" i="3"/>
  <c r="AI22" i="3"/>
  <c r="AP8" i="3"/>
  <c r="U26" i="3"/>
  <c r="P14" i="3"/>
  <c r="Q13" i="3"/>
  <c r="AQ6" i="3"/>
  <c r="Q21" i="3"/>
  <c r="S6" i="3"/>
  <c r="AO17" i="3"/>
  <c r="O28" i="3"/>
  <c r="AQ15" i="3"/>
  <c r="X32" i="3"/>
  <c r="AL20" i="3"/>
  <c r="M65" i="10"/>
  <c r="AM23" i="3"/>
  <c r="AO11" i="3"/>
  <c r="N17" i="3"/>
  <c r="W29" i="3"/>
  <c r="T13" i="3"/>
  <c r="AN18" i="3"/>
  <c r="AP31" i="3"/>
  <c r="AN12" i="3"/>
  <c r="U17" i="3"/>
  <c r="AL26" i="3"/>
  <c r="Y13" i="3"/>
  <c r="AL21" i="3"/>
  <c r="X7" i="3"/>
  <c r="AR18" i="3"/>
  <c r="X21" i="3"/>
  <c r="AM25" i="3"/>
  <c r="AI31" i="3"/>
  <c r="X34" i="3"/>
  <c r="S19" i="3"/>
  <c r="AR32" i="3"/>
  <c r="AO6" i="3"/>
  <c r="P18" i="3"/>
  <c r="J64" i="10"/>
  <c r="O31" i="3"/>
  <c r="AM26" i="3"/>
  <c r="AJ12" i="3"/>
  <c r="I64" i="10"/>
  <c r="AM17" i="3"/>
  <c r="AH27" i="3"/>
  <c r="X9" i="3"/>
  <c r="U14" i="3"/>
  <c r="V15" i="3"/>
  <c r="AM11" i="3"/>
  <c r="S9" i="3"/>
  <c r="Y19" i="3"/>
  <c r="AS22" i="3"/>
  <c r="AH24" i="3"/>
  <c r="AH15" i="3"/>
  <c r="R27" i="3"/>
  <c r="AK15" i="3"/>
  <c r="G58" i="10"/>
  <c r="X13" i="3"/>
  <c r="AM30" i="3"/>
  <c r="AO35" i="3"/>
  <c r="N33" i="3"/>
  <c r="V27" i="3"/>
  <c r="AR21" i="3"/>
  <c r="Q35" i="3"/>
  <c r="AN32" i="3"/>
  <c r="AJ17" i="3"/>
  <c r="AQ24" i="3"/>
  <c r="AI11" i="3"/>
  <c r="AK14" i="3"/>
  <c r="X33" i="3"/>
  <c r="AS29" i="3"/>
  <c r="AI10" i="3"/>
  <c r="E59" i="10"/>
  <c r="N16" i="3"/>
  <c r="R31" i="3"/>
  <c r="W23" i="3"/>
  <c r="R14" i="3"/>
  <c r="AJ13" i="3"/>
  <c r="AH12" i="3"/>
  <c r="R9" i="3"/>
  <c r="AL29" i="3"/>
  <c r="AH18" i="3"/>
  <c r="AR10" i="3"/>
  <c r="AJ32" i="3"/>
  <c r="AQ33" i="3"/>
  <c r="T12" i="3"/>
  <c r="T30" i="3"/>
  <c r="AN35" i="3"/>
  <c r="J59" i="10"/>
  <c r="AN24" i="3"/>
  <c r="Q32" i="3"/>
  <c r="AH35" i="3"/>
  <c r="V26" i="3"/>
  <c r="AP11" i="3"/>
  <c r="AL23" i="3"/>
  <c r="AN33" i="3"/>
  <c r="AO24" i="3"/>
  <c r="AK17" i="3"/>
  <c r="AP23" i="3"/>
  <c r="AL13" i="3"/>
  <c r="R20" i="3"/>
  <c r="M58" i="10"/>
  <c r="AO25" i="3"/>
  <c r="X17" i="3"/>
  <c r="U25" i="3"/>
  <c r="AR22" i="3"/>
  <c r="F64" i="10"/>
  <c r="Q22" i="3"/>
  <c r="AP21" i="3"/>
  <c r="AS12" i="3"/>
  <c r="AR9" i="3"/>
  <c r="AN26" i="3"/>
  <c r="N7" i="3"/>
  <c r="S34" i="3"/>
  <c r="N32" i="3"/>
  <c r="M59" i="10"/>
  <c r="S21" i="3"/>
  <c r="P6" i="3"/>
  <c r="N58" i="10"/>
  <c r="AJ21" i="3"/>
  <c r="Q7" i="3"/>
  <c r="AK32" i="3"/>
  <c r="AK26" i="3"/>
  <c r="AI20" i="3"/>
  <c r="AS17" i="3"/>
  <c r="O10" i="3"/>
  <c r="AI13" i="3"/>
  <c r="P26" i="3"/>
  <c r="Q19" i="3"/>
  <c r="V33" i="3"/>
  <c r="AN6" i="3"/>
  <c r="X16" i="3"/>
  <c r="T27" i="3"/>
  <c r="AK31" i="3"/>
  <c r="Y25" i="3"/>
  <c r="O29" i="3"/>
  <c r="AM10" i="3"/>
  <c r="AK19" i="3"/>
  <c r="AJ19" i="3"/>
  <c r="N59" i="10"/>
  <c r="AL10" i="3"/>
  <c r="O8" i="3"/>
  <c r="S14" i="3"/>
  <c r="P17" i="3"/>
  <c r="AI6" i="3"/>
  <c r="O15" i="3"/>
  <c r="Q24" i="3"/>
  <c r="AQ28" i="3"/>
  <c r="AK23" i="3"/>
  <c r="AR14" i="3"/>
  <c r="X23" i="3"/>
  <c r="V28" i="3"/>
  <c r="W17" i="3"/>
  <c r="AN14" i="3"/>
  <c r="N21" i="3"/>
  <c r="O9" i="3"/>
  <c r="AO9" i="3"/>
  <c r="AH19" i="3"/>
  <c r="W31" i="3"/>
  <c r="U33" i="3"/>
  <c r="AQ11" i="3"/>
  <c r="AQ29" i="3"/>
  <c r="AS18" i="3"/>
  <c r="AQ25" i="3"/>
  <c r="AN29" i="3"/>
  <c r="V24" i="3"/>
  <c r="AK9" i="3"/>
  <c r="U15" i="3"/>
  <c r="Y23" i="3"/>
  <c r="V11" i="3"/>
  <c r="O11" i="3"/>
  <c r="T9" i="3"/>
  <c r="D59" i="10"/>
  <c r="AS27" i="3"/>
  <c r="AJ30" i="3"/>
  <c r="AJ24" i="3"/>
  <c r="X11" i="3"/>
  <c r="K59" i="10"/>
  <c r="AN23" i="3"/>
  <c r="T24" i="3"/>
  <c r="AP30" i="3"/>
  <c r="R13" i="3"/>
  <c r="U27" i="3"/>
  <c r="X26" i="3"/>
  <c r="Q23" i="3"/>
  <c r="AP12" i="3"/>
  <c r="AR23" i="3"/>
  <c r="O30" i="3"/>
  <c r="Y10" i="3"/>
  <c r="AS32" i="3"/>
  <c r="AP33" i="3"/>
  <c r="O34" i="3"/>
  <c r="V6" i="3"/>
  <c r="AK30" i="3"/>
  <c r="AP32" i="3"/>
  <c r="R15" i="3"/>
  <c r="X30" i="3"/>
  <c r="AK24" i="3"/>
  <c r="AJ28" i="3"/>
  <c r="AJ9" i="3"/>
  <c r="AS34" i="3"/>
  <c r="P10" i="3"/>
  <c r="AR20" i="3"/>
  <c r="V20" i="3"/>
  <c r="N15" i="3"/>
  <c r="Y22" i="3"/>
  <c r="G65" i="10"/>
  <c r="F65" i="10"/>
  <c r="P15" i="3"/>
  <c r="N24" i="3"/>
  <c r="AK11" i="3"/>
  <c r="AL12" i="3"/>
  <c r="N30" i="3"/>
  <c r="AS8" i="3"/>
  <c r="V18" i="3"/>
  <c r="T31" i="3"/>
  <c r="AP28" i="3"/>
  <c r="S24" i="3"/>
  <c r="G64" i="10"/>
  <c r="AK21" i="3"/>
  <c r="AO16" i="3"/>
  <c r="AO13" i="3"/>
  <c r="AO22" i="3"/>
  <c r="N23" i="3"/>
  <c r="AI24" i="3"/>
  <c r="U32" i="3"/>
  <c r="D58" i="10"/>
  <c r="AP35" i="3"/>
  <c r="T17" i="3"/>
  <c r="AS23" i="3"/>
  <c r="AJ8" i="3"/>
  <c r="AJ35" i="3"/>
  <c r="AM20" i="3"/>
  <c r="AI29" i="3"/>
  <c r="AL24" i="3"/>
  <c r="AP10" i="3"/>
  <c r="D65" i="10"/>
  <c r="AO31" i="3"/>
  <c r="T33" i="3"/>
  <c r="X14" i="3"/>
  <c r="W28" i="3"/>
  <c r="P27" i="3"/>
  <c r="AH29" i="3"/>
  <c r="U13" i="3"/>
  <c r="K64" i="10"/>
  <c r="Y11" i="3"/>
  <c r="N22" i="3"/>
  <c r="Y21" i="3"/>
  <c r="AP29" i="3"/>
  <c r="X22" i="3"/>
  <c r="AR6" i="3"/>
  <c r="S11" i="3"/>
  <c r="P21" i="3"/>
  <c r="R29" i="3"/>
  <c r="S35" i="3"/>
  <c r="AR15" i="3"/>
  <c r="Y6" i="3"/>
  <c r="Y34" i="3"/>
  <c r="AO27" i="3"/>
  <c r="X18" i="3"/>
  <c r="N65" i="10"/>
  <c r="W26" i="3"/>
  <c r="Q12" i="3"/>
  <c r="P20" i="3"/>
  <c r="AL18" i="3"/>
  <c r="AQ9" i="3"/>
  <c r="O6" i="3"/>
  <c r="T8" i="3"/>
  <c r="R25" i="3"/>
  <c r="T28" i="3"/>
  <c r="L64" i="10"/>
  <c r="AO33" i="3"/>
  <c r="AN7" i="3"/>
  <c r="W16" i="3"/>
  <c r="U16" i="3"/>
  <c r="AQ23" i="3"/>
  <c r="O21" i="3"/>
  <c r="S33" i="3"/>
  <c r="U24" i="3"/>
  <c r="AJ10" i="3"/>
  <c r="AM27" i="3"/>
  <c r="AM18" i="3"/>
  <c r="AN9" i="3"/>
  <c r="W21" i="3"/>
  <c r="AI34" i="3"/>
  <c r="L59" i="10"/>
  <c r="T7" i="3"/>
  <c r="Y20" i="3"/>
  <c r="AQ34" i="3"/>
  <c r="AJ34" i="3"/>
  <c r="AH20" i="3"/>
  <c r="S13" i="3"/>
  <c r="Y30" i="3"/>
  <c r="AR29" i="3"/>
  <c r="U7" i="3"/>
  <c r="AS21" i="3"/>
  <c r="T10" i="3"/>
  <c r="AL15" i="3"/>
  <c r="W7" i="3"/>
  <c r="AL35" i="3"/>
  <c r="AJ11" i="3"/>
  <c r="U6" i="3"/>
  <c r="V21" i="3"/>
  <c r="T21" i="3"/>
  <c r="O27" i="3"/>
  <c r="AS24" i="3"/>
  <c r="AI19" i="3"/>
  <c r="V32" i="3"/>
  <c r="W8" i="3"/>
  <c r="X19" i="3"/>
  <c r="AN27" i="3"/>
  <c r="R6" i="3"/>
  <c r="AJ26" i="3"/>
  <c r="AS10" i="3"/>
  <c r="Q18" i="3"/>
  <c r="N6" i="3"/>
  <c r="AI17" i="3"/>
  <c r="H58" i="10"/>
  <c r="AR31" i="3"/>
  <c r="R23" i="3"/>
  <c r="AR12" i="3"/>
  <c r="AL14" i="3"/>
  <c r="X15" i="3"/>
  <c r="AP22" i="3"/>
  <c r="X20" i="3"/>
  <c r="AL33" i="3"/>
  <c r="S8" i="3"/>
  <c r="AK16" i="3"/>
  <c r="W10" i="3"/>
  <c r="AQ13" i="3"/>
  <c r="T34" i="3"/>
  <c r="AH13" i="3"/>
  <c r="S23" i="3"/>
  <c r="U8" i="3"/>
  <c r="X10" i="3"/>
  <c r="C65" i="10"/>
  <c r="O16" i="3"/>
  <c r="AO32" i="3"/>
  <c r="R35" i="3"/>
  <c r="AN8" i="3"/>
  <c r="AN28" i="3"/>
  <c r="W15" i="3"/>
  <c r="AJ20" i="3"/>
  <c r="AQ12" i="3"/>
  <c r="C64" i="10"/>
  <c r="Y28" i="3"/>
  <c r="AQ31" i="3"/>
  <c r="AM21" i="3"/>
  <c r="P32" i="3"/>
  <c r="AR33" i="3"/>
  <c r="O14" i="3"/>
  <c r="AI7" i="3"/>
  <c r="AL25" i="3"/>
  <c r="Y26" i="3"/>
  <c r="V13" i="3"/>
  <c r="AL30" i="3"/>
  <c r="P34" i="3"/>
  <c r="W12" i="3"/>
  <c r="AK28" i="3"/>
  <c r="W35" i="3"/>
  <c r="N25" i="3"/>
  <c r="AK20" i="3"/>
  <c r="AS13" i="3"/>
  <c r="AO26" i="3"/>
  <c r="U34" i="3"/>
  <c r="AO23" i="3"/>
  <c r="AK29" i="3"/>
  <c r="AQ20" i="3"/>
  <c r="AH16" i="3"/>
  <c r="AK18" i="3"/>
  <c r="N64" i="10"/>
  <c r="AM24" i="3"/>
  <c r="E65" i="10"/>
  <c r="V10" i="3"/>
  <c r="AR17" i="3"/>
  <c r="AP26" i="3"/>
  <c r="Y7" i="3"/>
  <c r="N27" i="3"/>
  <c r="N14" i="3"/>
  <c r="AK6" i="3"/>
  <c r="W20" i="3"/>
  <c r="O25" i="3"/>
  <c r="AR35" i="3"/>
  <c r="J58" i="10"/>
  <c r="L65" i="10"/>
  <c r="O19" i="3"/>
  <c r="Q14" i="3"/>
  <c r="X31" i="3"/>
  <c r="Y12" i="3"/>
  <c r="AH8" i="3"/>
  <c r="AI23" i="3"/>
  <c r="S10" i="3"/>
  <c r="AI32" i="3"/>
  <c r="T14" i="3"/>
  <c r="X29" i="3"/>
  <c r="O33" i="3"/>
  <c r="P11" i="3"/>
  <c r="AI9" i="3"/>
  <c r="AN15" i="3"/>
  <c r="AI26" i="3"/>
  <c r="V22" i="3"/>
  <c r="AN10" i="3"/>
  <c r="AH30" i="3"/>
  <c r="X25" i="3"/>
  <c r="R21" i="3"/>
  <c r="AI14" i="3"/>
  <c r="AS20" i="3"/>
  <c r="S29" i="3"/>
  <c r="AP13" i="3"/>
  <c r="Y24" i="3"/>
  <c r="T22" i="3"/>
  <c r="W24" i="3"/>
  <c r="V19" i="3"/>
  <c r="N11" i="3"/>
  <c r="N26" i="3"/>
  <c r="T26" i="3"/>
  <c r="U18" i="3"/>
  <c r="AM16" i="3"/>
  <c r="AQ17" i="3"/>
  <c r="AS30" i="3"/>
  <c r="T20" i="3"/>
  <c r="S32" i="3"/>
  <c r="T25" i="3"/>
  <c r="N9" i="3"/>
  <c r="AN30" i="3"/>
  <c r="V30" i="3"/>
  <c r="T19" i="3"/>
  <c r="Y14" i="3"/>
  <c r="AI15" i="3"/>
  <c r="P25" i="3"/>
  <c r="R26" i="3"/>
  <c r="V35" i="3"/>
  <c r="O23" i="3"/>
  <c r="O20" i="3"/>
  <c r="T18" i="3"/>
  <c r="AK22" i="3"/>
  <c r="AM19" i="3"/>
  <c r="H64" i="10"/>
  <c r="AQ18" i="3"/>
  <c r="Q11" i="3"/>
  <c r="V9" i="3"/>
  <c r="AR19" i="3"/>
  <c r="AM12" i="3"/>
  <c r="T16" i="3"/>
  <c r="S15" i="3"/>
  <c r="H65" i="10"/>
  <c r="AH31" i="3"/>
  <c r="U31" i="3"/>
  <c r="V34" i="3"/>
  <c r="Q16" i="3"/>
  <c r="V16" i="3"/>
  <c r="AS35" i="3"/>
  <c r="W25" i="3"/>
  <c r="AH10" i="3"/>
  <c r="Q25" i="3"/>
  <c r="AK27" i="3"/>
  <c r="AR13" i="3"/>
  <c r="W30" i="3"/>
  <c r="AJ31" i="3"/>
  <c r="AK13" i="3"/>
  <c r="AM9" i="3"/>
  <c r="AM6" i="3"/>
  <c r="AS11" i="3"/>
  <c r="AP6" i="3"/>
  <c r="O24" i="3"/>
  <c r="AS31" i="3"/>
  <c r="AH28" i="3"/>
  <c r="AN21" i="3"/>
  <c r="V29" i="3"/>
  <c r="AH6" i="3"/>
  <c r="N19" i="3"/>
  <c r="AN13" i="3"/>
  <c r="AP34" i="3"/>
  <c r="AR25" i="3"/>
  <c r="AO15" i="3"/>
  <c r="S30" i="3"/>
  <c r="F59" i="10"/>
  <c r="AO29" i="3"/>
  <c r="AL31" i="3"/>
  <c r="AM29" i="3"/>
  <c r="U11" i="3"/>
  <c r="X28" i="3"/>
  <c r="U23" i="3"/>
  <c r="S27" i="3"/>
  <c r="AL11" i="3"/>
  <c r="Y33" i="3"/>
  <c r="AH34" i="3"/>
  <c r="AH33" i="3"/>
  <c r="O7" i="3"/>
  <c r="AP19" i="3"/>
  <c r="R8" i="3"/>
  <c r="X12" i="3"/>
  <c r="Q17" i="3"/>
  <c r="AN11" i="3"/>
  <c r="AS19" i="3"/>
  <c r="AQ16" i="3"/>
  <c r="AQ21" i="3"/>
  <c r="AH7" i="3"/>
  <c r="AI16" i="3"/>
  <c r="X24" i="3"/>
  <c r="R7" i="3"/>
  <c r="AM31" i="3"/>
  <c r="R33" i="3"/>
  <c r="R16" i="3"/>
  <c r="P8" i="3"/>
  <c r="AL16" i="3"/>
  <c r="AS16" i="3"/>
  <c r="Z6" i="3" l="1"/>
  <c r="AA6" i="3" s="1"/>
  <c r="Z33" i="3"/>
  <c r="AA33" i="3" s="1"/>
  <c r="Z9" i="3"/>
  <c r="AA9" i="3" s="1"/>
  <c r="Z29" i="3"/>
  <c r="AA29" i="3" s="1"/>
  <c r="Z25" i="3"/>
  <c r="AA25" i="3" s="1"/>
  <c r="Z13" i="3"/>
  <c r="AA13" i="3" s="1"/>
  <c r="Z21" i="3"/>
  <c r="AA21" i="3" s="1"/>
  <c r="Z17" i="3"/>
  <c r="AA17" i="3" s="1"/>
  <c r="Z8" i="3"/>
  <c r="AA8" i="3" s="1"/>
  <c r="Z32" i="3"/>
  <c r="AA32" i="3" s="1"/>
  <c r="Z28" i="3"/>
  <c r="AA28" i="3" s="1"/>
  <c r="Z12" i="3"/>
  <c r="AA12" i="3" s="1"/>
  <c r="Z24" i="3"/>
  <c r="AA24" i="3" s="1"/>
  <c r="Z20" i="3"/>
  <c r="AA20" i="3" s="1"/>
  <c r="Z16" i="3"/>
  <c r="AA16" i="3" s="1"/>
  <c r="Z34" i="3"/>
  <c r="AA34" i="3" s="1"/>
  <c r="Z30" i="3"/>
  <c r="AA30" i="3" s="1"/>
  <c r="Z26" i="3"/>
  <c r="AA26" i="3" s="1"/>
  <c r="Z22" i="3"/>
  <c r="AA22" i="3" s="1"/>
  <c r="Z18" i="3"/>
  <c r="AA18" i="3" s="1"/>
  <c r="Z14" i="3"/>
  <c r="AA14" i="3" s="1"/>
  <c r="Z10" i="3"/>
  <c r="AA10" i="3" s="1"/>
  <c r="Z35" i="3"/>
  <c r="AA35" i="3" s="1"/>
  <c r="Z31" i="3"/>
  <c r="AA31" i="3" s="1"/>
  <c r="Z27" i="3"/>
  <c r="AA27" i="3" s="1"/>
  <c r="Z23" i="3"/>
  <c r="AA23" i="3" s="1"/>
  <c r="Z19" i="3"/>
  <c r="AA19" i="3" s="1"/>
  <c r="Z15" i="3"/>
  <c r="AA15" i="3" s="1"/>
  <c r="Z11" i="3"/>
  <c r="AA11" i="3" s="1"/>
  <c r="Z7" i="3"/>
  <c r="AA7" i="3" s="1"/>
  <c r="AT6" i="3"/>
  <c r="AU6" i="3" s="1"/>
  <c r="AT16" i="3"/>
  <c r="AU16" i="3" s="1"/>
  <c r="AT32" i="3"/>
  <c r="AU32" i="3" s="1"/>
  <c r="AT12" i="3"/>
  <c r="AU12" i="3" s="1"/>
  <c r="AT20" i="3"/>
  <c r="AU20" i="3" s="1"/>
  <c r="AT24" i="3"/>
  <c r="AU24" i="3" s="1"/>
  <c r="AT28" i="3"/>
  <c r="AU28" i="3" s="1"/>
  <c r="AT8" i="3"/>
  <c r="AU8" i="3" s="1"/>
  <c r="AT33" i="3"/>
  <c r="AU33" i="3" s="1"/>
  <c r="AT25" i="3"/>
  <c r="AU25" i="3" s="1"/>
  <c r="AT17" i="3"/>
  <c r="AU17" i="3" s="1"/>
  <c r="AT34" i="3"/>
  <c r="AU34" i="3" s="1"/>
  <c r="AT26" i="3"/>
  <c r="AU26" i="3" s="1"/>
  <c r="AT18" i="3"/>
  <c r="AU18" i="3" s="1"/>
  <c r="AT29" i="3"/>
  <c r="AU29" i="3" s="1"/>
  <c r="AT21" i="3"/>
  <c r="AU21" i="3" s="1"/>
  <c r="AT13" i="3"/>
  <c r="AU13" i="3" s="1"/>
  <c r="AT9" i="3"/>
  <c r="AU9" i="3" s="1"/>
  <c r="AT30" i="3"/>
  <c r="AU30" i="3" s="1"/>
  <c r="AT22" i="3"/>
  <c r="AU22" i="3" s="1"/>
  <c r="AT14" i="3"/>
  <c r="AU14" i="3" s="1"/>
  <c r="AT10" i="3"/>
  <c r="AU10" i="3" s="1"/>
  <c r="AT35" i="3"/>
  <c r="AU35" i="3" s="1"/>
  <c r="AT31" i="3"/>
  <c r="AU31" i="3" s="1"/>
  <c r="AT27" i="3"/>
  <c r="AU27" i="3" s="1"/>
  <c r="AT23" i="3"/>
  <c r="AU23" i="3" s="1"/>
  <c r="AT19" i="3"/>
  <c r="AU19" i="3" s="1"/>
  <c r="AT15" i="3"/>
  <c r="AU15" i="3" s="1"/>
  <c r="AT11" i="3"/>
  <c r="AU11" i="3" s="1"/>
  <c r="AT7" i="3"/>
  <c r="AU7" i="3" s="1"/>
  <c r="C14" i="10"/>
  <c r="G14" i="10" a="1"/>
  <c r="G14" i="10" s="1"/>
  <c r="G15" i="10" a="1"/>
  <c r="G15" i="10" s="1"/>
  <c r="F4" i="6"/>
  <c r="C7" i="6"/>
  <c r="C7" i="5"/>
  <c r="C8" i="6"/>
  <c r="C8" i="5"/>
  <c r="C6" i="5"/>
  <c r="C6" i="6"/>
  <c r="N20" i="10"/>
  <c r="C19" i="10"/>
  <c r="J19" i="10"/>
  <c r="K19" i="10"/>
  <c r="L19" i="10"/>
  <c r="M19" i="10"/>
  <c r="N19" i="10"/>
  <c r="D19" i="10"/>
  <c r="E19" i="10"/>
  <c r="F19" i="10"/>
  <c r="G19" i="10"/>
  <c r="H19" i="10"/>
  <c r="I19" i="10"/>
  <c r="H15" i="10" l="1" a="1"/>
  <c r="H15" i="10" s="1"/>
  <c r="I15" i="10" s="1" a="1"/>
  <c r="I15" i="10" s="1"/>
  <c r="H14" i="10" a="1"/>
  <c r="H14" i="10" s="1"/>
  <c r="I14" i="10" s="1" a="1"/>
  <c r="I14" i="10" s="1"/>
  <c r="AW7" i="3"/>
  <c r="AW15" i="3"/>
  <c r="AX15" i="3" s="1"/>
  <c r="AW16" i="3"/>
  <c r="AX16" i="3" s="1"/>
  <c r="AW27" i="3"/>
  <c r="AX27" i="3" s="1"/>
  <c r="AW28" i="3"/>
  <c r="AX28" i="3" s="1"/>
  <c r="AW6" i="3"/>
  <c r="AW23" i="3"/>
  <c r="AX23" i="3" s="1"/>
  <c r="AW31" i="3"/>
  <c r="AX31" i="3" s="1"/>
  <c r="AW8" i="3"/>
  <c r="AW33" i="3"/>
  <c r="AX33" i="3" s="1"/>
  <c r="AW18" i="3"/>
  <c r="AX18" i="3" s="1"/>
  <c r="AW11" i="3"/>
  <c r="AX11" i="3" s="1"/>
  <c r="AW13" i="3"/>
  <c r="AX13" i="3" s="1"/>
  <c r="AW22" i="3"/>
  <c r="AX22" i="3" s="1"/>
  <c r="AW24" i="3"/>
  <c r="AX24" i="3" s="1"/>
  <c r="AW32" i="3"/>
  <c r="AX32" i="3" s="1"/>
  <c r="AW19" i="3"/>
  <c r="AX19" i="3" s="1"/>
  <c r="AW35" i="3"/>
  <c r="AX35" i="3" s="1"/>
  <c r="AW20" i="3"/>
  <c r="AX20" i="3" s="1"/>
  <c r="AW21" i="3"/>
  <c r="AX21" i="3" s="1"/>
  <c r="AW9" i="3"/>
  <c r="AW17" i="3"/>
  <c r="AX17" i="3" s="1"/>
  <c r="AW25" i="3"/>
  <c r="AX25" i="3" s="1"/>
  <c r="AW10" i="3"/>
  <c r="AW29" i="3"/>
  <c r="AX29" i="3" s="1"/>
  <c r="AW26" i="3"/>
  <c r="AX26" i="3" s="1"/>
  <c r="AW34" i="3"/>
  <c r="AX34" i="3" s="1"/>
  <c r="AW12" i="3"/>
  <c r="AX12" i="3" s="1"/>
  <c r="AW14" i="3"/>
  <c r="AX14" i="3" s="1"/>
  <c r="AW30" i="3"/>
  <c r="AX30" i="3" s="1"/>
  <c r="AC7" i="3"/>
  <c r="AC15" i="3"/>
  <c r="AD15" i="3" s="1"/>
  <c r="AC17" i="3"/>
  <c r="AD17" i="3" s="1"/>
  <c r="AC33" i="3"/>
  <c r="AD33" i="3" s="1"/>
  <c r="AC26" i="3"/>
  <c r="AD26" i="3" s="1"/>
  <c r="AC23" i="3"/>
  <c r="AD23" i="3" s="1"/>
  <c r="AC31" i="3"/>
  <c r="AD31" i="3" s="1"/>
  <c r="AC32" i="3"/>
  <c r="AD32" i="3" s="1"/>
  <c r="AC10" i="3"/>
  <c r="AC11" i="3"/>
  <c r="AD11" i="3" s="1"/>
  <c r="AC28" i="3"/>
  <c r="AD28" i="3" s="1"/>
  <c r="AC8" i="3"/>
  <c r="AC16" i="3"/>
  <c r="AD16" i="3" s="1"/>
  <c r="AC14" i="3"/>
  <c r="AD14" i="3" s="1"/>
  <c r="AC30" i="3"/>
  <c r="AD30" i="3" s="1"/>
  <c r="AC24" i="3"/>
  <c r="AD24" i="3" s="1"/>
  <c r="AC18" i="3"/>
  <c r="AD18" i="3" s="1"/>
  <c r="AC9" i="3"/>
  <c r="AC34" i="3"/>
  <c r="AD34" i="3" s="1"/>
  <c r="AC19" i="3"/>
  <c r="AD19" i="3" s="1"/>
  <c r="AC35" i="3"/>
  <c r="AD35" i="3" s="1"/>
  <c r="AC20" i="3"/>
  <c r="AD20" i="3" s="1"/>
  <c r="AC21" i="3"/>
  <c r="AD21" i="3" s="1"/>
  <c r="AC22" i="3"/>
  <c r="AD22" i="3" s="1"/>
  <c r="AC6" i="3"/>
  <c r="AC25" i="3"/>
  <c r="AD25" i="3" s="1"/>
  <c r="AC27" i="3"/>
  <c r="AD27" i="3" s="1"/>
  <c r="AC12" i="3"/>
  <c r="AD12" i="3" s="1"/>
  <c r="AC13" i="3"/>
  <c r="AD13" i="3" s="1"/>
  <c r="AC29" i="3"/>
  <c r="AD29" i="3" s="1"/>
  <c r="N23" i="10"/>
  <c r="C22" i="10"/>
  <c r="D22" i="10"/>
  <c r="E22" i="10"/>
  <c r="F22" i="10"/>
  <c r="G22" i="10"/>
  <c r="H22" i="10"/>
  <c r="I22" i="10"/>
  <c r="J22" i="10"/>
  <c r="K22" i="10"/>
  <c r="L22" i="10"/>
  <c r="M22" i="10"/>
  <c r="N22" i="10"/>
  <c r="N25" i="10"/>
  <c r="N24" i="10"/>
  <c r="L20" i="10"/>
  <c r="L24" i="10" s="1"/>
  <c r="J20" i="10"/>
  <c r="J24" i="10" s="1"/>
  <c r="H20" i="10"/>
  <c r="H24" i="10" s="1"/>
  <c r="G20" i="10"/>
  <c r="G24" i="10" s="1"/>
  <c r="F20" i="10"/>
  <c r="F24" i="10" s="1"/>
  <c r="E20" i="10"/>
  <c r="E24" i="10" s="1"/>
  <c r="D20" i="10"/>
  <c r="D24" i="10" s="1"/>
  <c r="C20" i="10"/>
  <c r="M20" i="10"/>
  <c r="M24" i="10" s="1"/>
  <c r="K20" i="10"/>
  <c r="K24" i="10" s="1"/>
  <c r="I20" i="10"/>
  <c r="I24" i="10" s="1"/>
  <c r="AX10" i="3" l="1"/>
  <c r="G49" i="10" s="1"/>
  <c r="H49" i="10"/>
  <c r="AD10" i="3"/>
  <c r="C49" i="10" s="1"/>
  <c r="D49" i="10"/>
  <c r="AD6" i="3"/>
  <c r="C45" i="10" s="1"/>
  <c r="D45" i="10"/>
  <c r="AX6" i="3"/>
  <c r="G45" i="10" s="1"/>
  <c r="H45" i="10"/>
  <c r="AX9" i="3"/>
  <c r="G48" i="10" s="1"/>
  <c r="H48" i="10"/>
  <c r="AD9" i="3"/>
  <c r="C48" i="10" s="1"/>
  <c r="D48" i="10"/>
  <c r="AD8" i="3"/>
  <c r="C47" i="10" s="1"/>
  <c r="D47" i="10"/>
  <c r="AX8" i="3"/>
  <c r="G47" i="10" s="1"/>
  <c r="H47" i="10"/>
  <c r="AD7" i="3"/>
  <c r="C46" i="10" s="1"/>
  <c r="D46" i="10"/>
  <c r="AX7" i="3"/>
  <c r="G46" i="10" s="1"/>
  <c r="H46" i="10"/>
  <c r="C24" i="10"/>
  <c r="M23" i="10"/>
  <c r="K23" i="10"/>
  <c r="I23" i="10"/>
  <c r="L23" i="10"/>
  <c r="J23" i="10"/>
  <c r="H23" i="10"/>
  <c r="G23" i="10"/>
  <c r="F23" i="10"/>
  <c r="E23" i="10"/>
  <c r="D23" i="10"/>
  <c r="C23" i="10"/>
  <c r="M25" i="10"/>
  <c r="K25" i="10"/>
  <c r="I25" i="10"/>
  <c r="D25" i="10"/>
  <c r="J25" i="10"/>
  <c r="G25" i="10"/>
  <c r="L25" i="10"/>
  <c r="H25" i="10"/>
  <c r="F25" i="10"/>
  <c r="E25" i="10"/>
  <c r="C25" i="10"/>
  <c r="N26" i="10"/>
  <c r="I26" i="10" l="1"/>
  <c r="G26" i="10"/>
  <c r="K26" i="10"/>
  <c r="F26" i="10"/>
  <c r="J26" i="10"/>
  <c r="E26" i="10"/>
  <c r="L26" i="10"/>
  <c r="H26" i="10"/>
  <c r="D26" i="10"/>
  <c r="M26" i="10"/>
  <c r="C26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<sst xmlns="http://schemas.openxmlformats.org/spreadsheetml/2006/main" count="169" uniqueCount="89">
  <si>
    <t>área</t>
  </si>
  <si>
    <t>Área</t>
  </si>
  <si>
    <t>Cargo</t>
  </si>
  <si>
    <t>Nome do Funcionário</t>
  </si>
  <si>
    <t>Status</t>
  </si>
  <si>
    <t>AUTOMÁTICO</t>
  </si>
  <si>
    <t>Data de Admissão</t>
  </si>
  <si>
    <t>Data de Demissão</t>
  </si>
  <si>
    <t>RG</t>
  </si>
  <si>
    <t>CPF</t>
  </si>
  <si>
    <t>Carteira de Trabalho</t>
  </si>
  <si>
    <t>Telefone</t>
  </si>
  <si>
    <t>Email</t>
  </si>
  <si>
    <t>Banco</t>
  </si>
  <si>
    <t>Agência</t>
  </si>
  <si>
    <t>Conta Corrente</t>
  </si>
  <si>
    <t>Informação Extra 1</t>
  </si>
  <si>
    <t>Informação Extra 2</t>
  </si>
  <si>
    <t>Informação Extra 3</t>
  </si>
  <si>
    <t>Informação Extra 4</t>
  </si>
  <si>
    <t>Informação Extra 5</t>
  </si>
  <si>
    <t>Analista</t>
  </si>
  <si>
    <t>Assistente</t>
  </si>
  <si>
    <t>Gerente</t>
  </si>
  <si>
    <t>Coordenador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</si>
  <si>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</si>
  <si>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</si>
  <si>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</si>
  <si>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</si>
  <si>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</si>
  <si>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</si>
  <si>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</si>
  <si>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</si>
  <si>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</si>
  <si>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</si>
  <si>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</si>
  <si>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</si>
  <si>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Marketing</t>
  </si>
  <si>
    <t>Comercial</t>
  </si>
  <si>
    <t>Engenharia</t>
  </si>
  <si>
    <t>Fiscal</t>
  </si>
  <si>
    <t>Almoxarifado</t>
  </si>
  <si>
    <t>Funcionários Ativos</t>
  </si>
  <si>
    <t>Funcionários Demitidos</t>
  </si>
  <si>
    <t>Início</t>
  </si>
  <si>
    <t>Fim</t>
  </si>
  <si>
    <t>Hoje</t>
  </si>
  <si>
    <t>Dia</t>
  </si>
  <si>
    <t>Mês</t>
  </si>
  <si>
    <t>Ano</t>
  </si>
  <si>
    <t>Parametros Globais</t>
  </si>
  <si>
    <t>Dashboard Empresa</t>
  </si>
  <si>
    <t>ATUAL</t>
  </si>
  <si>
    <t>Funcionários Antigos</t>
  </si>
  <si>
    <t>Funcionários Antigos Demitidos</t>
  </si>
  <si>
    <t>Valor Pago Salário</t>
  </si>
  <si>
    <t>Valor Pago Benefícios</t>
  </si>
  <si>
    <t>Área Específica</t>
  </si>
  <si>
    <t>Média Salarial</t>
  </si>
  <si>
    <t>Média Benefícios</t>
  </si>
  <si>
    <t>(dos que receberam)</t>
  </si>
  <si>
    <t>Cargo Específico</t>
  </si>
  <si>
    <t>Valor Pago Salário mês</t>
  </si>
  <si>
    <t>Valor Pago Benefícios mês</t>
  </si>
  <si>
    <t>MÊS ANTERIOR</t>
  </si>
  <si>
    <t>Admitidos no Mês</t>
  </si>
  <si>
    <t>Demitidos no Mês</t>
  </si>
  <si>
    <t>Funcionários</t>
  </si>
  <si>
    <t>TEXTO</t>
  </si>
  <si>
    <t>TOTAL</t>
  </si>
  <si>
    <t>Dashboard Setor</t>
  </si>
  <si>
    <t>Fórmula de Apoio</t>
  </si>
  <si>
    <t>total</t>
  </si>
  <si>
    <t>desempate</t>
  </si>
  <si>
    <t>rank</t>
  </si>
  <si>
    <t>Top 5 Áreas</t>
  </si>
  <si>
    <t>Rank</t>
  </si>
  <si>
    <t>Valor</t>
  </si>
  <si>
    <t>Setor</t>
  </si>
  <si>
    <t>total salários</t>
  </si>
  <si>
    <t>Salários</t>
  </si>
  <si>
    <t>Benefícios</t>
  </si>
  <si>
    <t>total benefícios</t>
  </si>
  <si>
    <t>Setores</t>
  </si>
  <si>
    <t>Selecione a área para análise:</t>
  </si>
  <si>
    <t>Selecione o cargo para análise:</t>
  </si>
  <si>
    <t>Acessando pela primeira vez?</t>
  </si>
  <si>
    <t>Caso apareça a mensagem abaixo no seu Excel, clique no botão "Habilitar Edição" para permitir que você utilize a planilha.</t>
  </si>
  <si>
    <t>Assista o nosso vídeo tutorial para te ajudar a utilizar melhor a nossa planilha.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</si>
</sst>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-&quot;R$&quot;\ * #,##0.00_-;\-&quot;R$&quot;\ * #,##0.00_-;_-&quot;R$&quot;\ * &quot;-&quot;??_-;_-@_-"/>
    <numFmt numFmtId="164" formatCode="_-&quot;R$&quot;\ * #,##0.0_-;\-&quot;R$&quot;\ * #,##0.0_-;_-&quot;R$&quot;\ * &quot;-&quot;??_-;_-@_-"/>
    <numFmt numFmtId="165" formatCode="dd/mm/yy;@"/>
    <numFmt numFmtId="166" formatCode="_-&quot;R$&quot;\ * #,##0_-;\-&quot;R$&quot;\ * #,##0_-;_-&quot;R$&quot;\ * &quot;-&quot;??_-;_-@_-"/>
    <numFmt numFmtId="167" formatCode="dddd\,\ dd/mmmm/yyyy"/>
    <numFmt numFmtId="168" formatCode="_-&quot;R$&quot;\ * #,##0.0000_-;\-&quot;R$&quot;\ * #,##0.0000_-;_-&quot;R$&quot;\ * &quot;-&quot;??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sz val="8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b/>
      <sz val="11"/>
      <color rgb="FF0DC0B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CEFF03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7FBFF"/>
        <bgColor indexed="64"/>
      </patternFill>
    </fill>
    <fill>
      <patternFill patternType="solid">
        <fgColor rgb="FF0DC0B9"/>
        <bgColor indexed="64"/>
      </patternFill>
    </fill>
    <fill>
      <patternFill patternType="solid">
        <fgColor rgb="FFF8466B"/>
        <bgColor indexed="64"/>
      </patternFill>
    </fill>
    <fill>
      <patternFill patternType="solid">
        <fgColor rgb="FFF7FBFF"/>
        <bgColor rgb="FF000000"/>
      </patternFill>
    </fill>
    <fill>
      <patternFill patternType="solid">
        <fgColor rgb="FFDFFDFC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39DA93"/>
        <bgColor indexed="64"/>
      </patternFill>
    </fill>
    <fill>
      <patternFill patternType="solid">
        <fgColor rgb="FFF5F7FB"/>
        <bgColor indexed="64"/>
      </patternFill>
    </fill>
  </fills>
  <borders count="21">
    <border>
      <left/>
      <right/>
      <top/>
      <bottom/>
      <diagonal/>
    </border>
    <border>
      <left style="thin">
        <color rgb="FFF7FBFF"/>
      </left>
      <right style="thin">
        <color rgb="FFF7FBFF"/>
      </right>
      <top style="thin">
        <color rgb="FFF7FBFF"/>
      </top>
      <bottom style="thin">
        <color rgb="FFF7FBFF"/>
      </bottom>
      <diagonal/>
    </border>
    <border>
      <left style="thin">
        <color rgb="FFF7FBFF"/>
      </left>
      <right/>
      <top style="thin">
        <color rgb="FFF7FBFF"/>
      </top>
      <bottom style="thin">
        <color rgb="FFF7FBFF"/>
      </bottom>
      <diagonal/>
    </border>
    <border>
      <left/>
      <right/>
      <top style="thin">
        <color rgb="FFF7FBFF"/>
      </top>
      <bottom style="thin">
        <color rgb="FFF7FBFF"/>
      </bottom>
      <diagonal/>
    </border>
    <border>
      <left/>
      <right style="thin">
        <color rgb="FFF7FBFF"/>
      </right>
      <top style="thin">
        <color rgb="FFF7FBFF"/>
      </top>
      <bottom/>
      <diagonal/>
    </border>
    <border>
      <left style="thin">
        <color rgb="FFF7FBFF"/>
      </left>
      <right style="thin">
        <color rgb="FFF7FBFF"/>
      </right>
      <top style="thin">
        <color rgb="FFF7FBFF"/>
      </top>
      <bottom/>
      <diagonal/>
    </border>
    <border>
      <left/>
      <right/>
      <top/>
      <bottom style="thin">
        <color rgb="FF0DC0B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DC0B9"/>
      </left>
      <right/>
      <top style="thin">
        <color rgb="FF0DC0B9"/>
      </top>
      <bottom/>
      <diagonal/>
    </border>
    <border>
      <left/>
      <right/>
      <top style="thin">
        <color rgb="FF0DC0B9"/>
      </top>
      <bottom/>
      <diagonal/>
    </border>
    <border>
      <left/>
      <right style="thin">
        <color rgb="FF0DC0B9"/>
      </right>
      <top style="thin">
        <color rgb="FF0DC0B9"/>
      </top>
      <bottom/>
      <diagonal/>
    </border>
    <border>
      <left style="thin">
        <color rgb="FF0DC0B9"/>
      </left>
      <right/>
      <top/>
      <bottom/>
      <diagonal/>
    </border>
    <border>
      <left/>
      <right style="thin">
        <color rgb="FF0DC0B9"/>
      </right>
      <top/>
      <bottom/>
      <diagonal/>
    </border>
    <border>
      <left style="thin">
        <color rgb="FF0DC0B9"/>
      </left>
      <right/>
      <top/>
      <bottom style="thin">
        <color rgb="FF0DC0B9"/>
      </bottom>
      <diagonal/>
    </border>
    <border>
      <left/>
      <right style="thin">
        <color rgb="FF0DC0B9"/>
      </right>
      <top/>
      <bottom style="thin">
        <color rgb="FF0DC0B9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/>
      <bottom style="medium">
        <color rgb="FF39DA93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8">
    <xf numFmtId="0" fontId="0" fillId="0" borderId="0" xfId="0"/>
    <xf numFmtId="0" fontId="0" fillId="2" borderId="0" xfId="0" applyFill="1"/>
    <xf numFmtId="0" fontId="0" fillId="3" borderId="0" xfId="0" applyFill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14" fontId="5" fillId="5" borderId="0" xfId="0" applyNumberFormat="1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164" fontId="8" fillId="3" borderId="5" xfId="1" applyNumberFormat="1" applyFont="1" applyFill="1" applyBorder="1" applyAlignment="1">
      <alignment horizontal="center" vertical="center" wrapText="1"/>
    </xf>
    <xf numFmtId="165" fontId="5" fillId="2" borderId="3" xfId="0" applyNumberFormat="1" applyFont="1" applyFill="1" applyBorder="1" applyAlignment="1">
      <alignment horizontal="center" vertical="center"/>
    </xf>
    <xf numFmtId="165" fontId="3" fillId="3" borderId="5" xfId="0" applyNumberFormat="1" applyFont="1" applyFill="1" applyBorder="1" applyAlignment="1">
      <alignment horizontal="center" vertical="center" wrapText="1"/>
    </xf>
    <xf numFmtId="165" fontId="5" fillId="5" borderId="0" xfId="0" applyNumberFormat="1" applyFont="1" applyFill="1" applyAlignment="1">
      <alignment horizontal="center" vertical="center"/>
    </xf>
    <xf numFmtId="165" fontId="5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164" fontId="4" fillId="5" borderId="0" xfId="1" applyNumberFormat="1" applyFont="1" applyFill="1" applyAlignment="1">
      <alignment horizontal="center" vertical="center"/>
    </xf>
    <xf numFmtId="164" fontId="4" fillId="2" borderId="0" xfId="1" applyNumberFormat="1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3" borderId="6" xfId="0" applyFont="1" applyFill="1" applyBorder="1"/>
    <xf numFmtId="0" fontId="0" fillId="2" borderId="6" xfId="0" applyFill="1" applyBorder="1"/>
    <xf numFmtId="0" fontId="3" fillId="2" borderId="0" xfId="0" applyFont="1" applyFill="1"/>
    <xf numFmtId="14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3" borderId="6" xfId="0" applyFill="1" applyBorder="1"/>
    <xf numFmtId="0" fontId="10" fillId="2" borderId="0" xfId="0" applyFont="1" applyFill="1"/>
    <xf numFmtId="0" fontId="11" fillId="2" borderId="0" xfId="0" applyFont="1" applyFill="1"/>
    <xf numFmtId="0" fontId="10" fillId="2" borderId="0" xfId="0" applyFont="1" applyFill="1" applyAlignment="1">
      <alignment horizontal="center"/>
    </xf>
    <xf numFmtId="14" fontId="12" fillId="2" borderId="0" xfId="0" applyNumberFormat="1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4" fillId="7" borderId="0" xfId="0" applyFont="1" applyFill="1" applyAlignment="1">
      <alignment horizontal="left" vertical="center" indent="1"/>
    </xf>
    <xf numFmtId="0" fontId="4" fillId="7" borderId="0" xfId="0" applyFont="1" applyFill="1" applyAlignment="1">
      <alignment horizontal="center" vertical="center"/>
    </xf>
    <xf numFmtId="0" fontId="11" fillId="2" borderId="8" xfId="0" applyFont="1" applyFill="1" applyBorder="1"/>
    <xf numFmtId="0" fontId="10" fillId="2" borderId="9" xfId="0" applyFont="1" applyFill="1" applyBorder="1" applyAlignment="1">
      <alignment horizontal="center"/>
    </xf>
    <xf numFmtId="0" fontId="11" fillId="2" borderId="10" xfId="0" applyFont="1" applyFill="1" applyBorder="1"/>
    <xf numFmtId="0" fontId="10" fillId="2" borderId="11" xfId="0" applyFont="1" applyFill="1" applyBorder="1" applyAlignment="1">
      <alignment horizontal="center"/>
    </xf>
    <xf numFmtId="0" fontId="5" fillId="2" borderId="7" xfId="0" applyFont="1" applyFill="1" applyBorder="1"/>
    <xf numFmtId="0" fontId="4" fillId="2" borderId="0" xfId="0" applyFont="1" applyFill="1" applyAlignment="1">
      <alignment vertical="center"/>
    </xf>
    <xf numFmtId="9" fontId="0" fillId="2" borderId="0" xfId="2" applyFont="1" applyFill="1"/>
    <xf numFmtId="0" fontId="14" fillId="2" borderId="12" xfId="0" applyFont="1" applyFill="1" applyBorder="1"/>
    <xf numFmtId="0" fontId="0" fillId="2" borderId="13" xfId="0" applyFill="1" applyBorder="1"/>
    <xf numFmtId="0" fontId="0" fillId="2" borderId="14" xfId="0" applyFill="1" applyBorder="1"/>
    <xf numFmtId="0" fontId="11" fillId="2" borderId="15" xfId="0" applyFont="1" applyFill="1" applyBorder="1"/>
    <xf numFmtId="0" fontId="3" fillId="2" borderId="0" xfId="0" applyFont="1" applyFill="1" applyAlignment="1">
      <alignment horizontal="center"/>
    </xf>
    <xf numFmtId="0" fontId="0" fillId="2" borderId="16" xfId="0" applyFill="1" applyBorder="1"/>
    <xf numFmtId="0" fontId="11" fillId="2" borderId="17" xfId="0" applyFont="1" applyFill="1" applyBorder="1"/>
    <xf numFmtId="0" fontId="3" fillId="2" borderId="6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  <xf numFmtId="0" fontId="5" fillId="2" borderId="0" xfId="0" applyFont="1" applyFill="1"/>
    <xf numFmtId="0" fontId="18" fillId="2" borderId="0" xfId="0" applyFont="1" applyFill="1" applyAlignment="1">
      <alignment horizontal="center"/>
    </xf>
    <xf numFmtId="166" fontId="12" fillId="2" borderId="0" xfId="1" applyNumberFormat="1" applyFont="1" applyFill="1" applyBorder="1"/>
    <xf numFmtId="0" fontId="15" fillId="4" borderId="0" xfId="0" applyFont="1" applyFill="1"/>
    <xf numFmtId="0" fontId="5" fillId="2" borderId="19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left" vertical="center" indent="1"/>
    </xf>
    <xf numFmtId="0" fontId="4" fillId="2" borderId="19" xfId="0" applyFont="1" applyFill="1" applyBorder="1" applyAlignment="1">
      <alignment horizontal="center" vertical="center"/>
    </xf>
    <xf numFmtId="164" fontId="4" fillId="2" borderId="19" xfId="1" applyNumberFormat="1" applyFont="1" applyFill="1" applyBorder="1" applyAlignment="1">
      <alignment horizontal="center" vertical="center"/>
    </xf>
    <xf numFmtId="14" fontId="0" fillId="2" borderId="0" xfId="0" applyNumberFormat="1" applyFill="1"/>
    <xf numFmtId="167" fontId="0" fillId="2" borderId="0" xfId="0" applyNumberFormat="1" applyFill="1"/>
    <xf numFmtId="9" fontId="9" fillId="2" borderId="0" xfId="2" applyFont="1" applyFill="1" applyBorder="1" applyAlignment="1">
      <alignment horizontal="left"/>
    </xf>
    <xf numFmtId="0" fontId="17" fillId="2" borderId="13" xfId="0" applyFont="1" applyFill="1" applyBorder="1" applyAlignment="1">
      <alignment horizontal="center" vertical="center"/>
    </xf>
    <xf numFmtId="3" fontId="17" fillId="2" borderId="7" xfId="1" applyNumberFormat="1" applyFont="1" applyFill="1" applyBorder="1"/>
    <xf numFmtId="166" fontId="0" fillId="2" borderId="0" xfId="1" applyNumberFormat="1" applyFont="1" applyFill="1" applyAlignment="1">
      <alignment horizontal="center"/>
    </xf>
    <xf numFmtId="0" fontId="18" fillId="2" borderId="0" xfId="0" applyFont="1" applyFill="1" applyAlignment="1">
      <alignment horizontal="right" vertical="center" indent="1"/>
    </xf>
    <xf numFmtId="0" fontId="20" fillId="3" borderId="0" xfId="0" applyFont="1" applyFill="1" applyAlignment="1">
      <alignment horizontal="center" vertical="center"/>
    </xf>
    <xf numFmtId="9" fontId="17" fillId="2" borderId="0" xfId="2" applyFont="1" applyFill="1" applyBorder="1" applyAlignment="1">
      <alignment horizontal="center"/>
    </xf>
    <xf numFmtId="3" fontId="17" fillId="2" borderId="0" xfId="1" applyNumberFormat="1" applyFont="1" applyFill="1" applyBorder="1" applyAlignment="1">
      <alignment horizontal="center"/>
    </xf>
    <xf numFmtId="3" fontId="17" fillId="2" borderId="0" xfId="2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right" vertical="center" indent="1"/>
    </xf>
    <xf numFmtId="3" fontId="0" fillId="2" borderId="0" xfId="0" applyNumberFormat="1" applyFill="1"/>
    <xf numFmtId="0" fontId="21" fillId="2" borderId="20" xfId="0" applyFont="1" applyFill="1" applyBorder="1"/>
    <xf numFmtId="0" fontId="0" fillId="2" borderId="20" xfId="0" applyFill="1" applyBorder="1"/>
    <xf numFmtId="0" fontId="5" fillId="10" borderId="0" xfId="0" applyFont="1" applyFill="1" applyAlignment="1">
      <alignment horizontal="center" vertical="center"/>
    </xf>
    <xf numFmtId="0" fontId="0" fillId="10" borderId="0" xfId="0" applyFill="1"/>
    <xf numFmtId="0" fontId="22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166" fontId="22" fillId="2" borderId="0" xfId="1" applyNumberFormat="1" applyFont="1" applyFill="1" applyBorder="1" applyAlignment="1">
      <alignment horizontal="center" vertical="center"/>
    </xf>
    <xf numFmtId="166" fontId="22" fillId="2" borderId="0" xfId="0" applyNumberFormat="1" applyFont="1" applyFill="1" applyAlignment="1">
      <alignment horizontal="center" vertical="center"/>
    </xf>
    <xf numFmtId="168" fontId="22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 applyProtection="1">
      <alignment horizontal="center" vertical="center"/>
      <protection locked="0"/>
    </xf>
    <xf numFmtId="165" fontId="5" fillId="5" borderId="0" xfId="0" applyNumberFormat="1" applyFont="1" applyFill="1" applyAlignment="1" applyProtection="1">
      <alignment horizontal="center" vertical="center"/>
      <protection locked="0"/>
    </xf>
    <xf numFmtId="14" fontId="5" fillId="5" borderId="0" xfId="0" applyNumberFormat="1" applyFont="1" applyFill="1" applyAlignment="1" applyProtection="1">
      <alignment horizontal="center" vertical="center"/>
      <protection locked="0"/>
    </xf>
    <xf numFmtId="0" fontId="5" fillId="5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164" fontId="4" fillId="5" borderId="0" xfId="1" applyNumberFormat="1" applyFont="1" applyFill="1" applyAlignment="1" applyProtection="1">
      <alignment horizontal="center" vertical="center"/>
      <protection locked="0"/>
    </xf>
    <xf numFmtId="164" fontId="19" fillId="3" borderId="0" xfId="1" applyNumberFormat="1" applyFont="1" applyFill="1" applyAlignment="1" applyProtection="1">
      <alignment horizontal="center" vertical="center"/>
      <protection locked="0"/>
    </xf>
    <xf numFmtId="164" fontId="4" fillId="9" borderId="0" xfId="1" applyNumberFormat="1" applyFont="1" applyFill="1" applyAlignment="1" applyProtection="1">
      <alignment horizontal="center" vertical="center"/>
      <protection locked="0"/>
    </xf>
    <xf numFmtId="164" fontId="16" fillId="8" borderId="2" xfId="1" applyNumberFormat="1" applyFont="1" applyFill="1" applyBorder="1" applyAlignment="1">
      <alignment horizontal="center" vertical="center"/>
    </xf>
    <xf numFmtId="164" fontId="16" fillId="8" borderId="3" xfId="1" applyNumberFormat="1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</cellXfs>
  <cellStyles count="3">
    <cellStyle name="Moeda" xfId="1" builtinId="4"/>
    <cellStyle name="Normal" xfId="0" builtinId="0"/>
    <cellStyle name="Porcentagem" xfId="2" builtinId="5"/>
  </cellStyles>
  <dxfs count="73">
    <dxf>
      <font>
        <b/>
        <i val="0"/>
        <color theme="1"/>
      </font>
      <fill>
        <patternFill>
          <bgColor theme="5" tint="0.39994506668294322"/>
        </patternFill>
      </fill>
    </dxf>
    <dxf>
      <font>
        <b/>
        <i val="0"/>
        <color theme="1" tint="0.499984740745262"/>
      </font>
      <fill>
        <patternFill>
          <bgColor theme="5" tint="0.79998168889431442"/>
        </patternFill>
      </fill>
    </dxf>
    <dxf>
      <font>
        <b/>
        <i val="0"/>
        <strike val="0"/>
        <color theme="1" tint="0.499984740745262"/>
      </font>
      <fill>
        <patternFill>
          <bgColor theme="5" tint="0.79998168889431442"/>
        </patternFill>
      </fill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indexed="64"/>
          <bgColor rgb="FFF7FBFF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indexed="64"/>
          <bgColor rgb="FFF7FBFF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Calibri"/>
        <family val="2"/>
        <scheme val="minor"/>
      </font>
      <fill>
        <patternFill patternType="solid">
          <fgColor indexed="64"/>
          <bgColor rgb="FF0DC0B9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indexed="64"/>
          <bgColor rgb="FFF7FBFF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indexed="64"/>
          <bgColor rgb="FFF7FBFF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Calibri"/>
        <family val="2"/>
        <scheme val="minor"/>
      </font>
      <fill>
        <patternFill patternType="solid">
          <fgColor indexed="64"/>
          <bgColor rgb="FF0DC0B9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5" formatCode="dd/mm/yy;@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5" formatCode="dd/mm/yy;@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solid">
          <fgColor rgb="FF000000"/>
          <bgColor rgb="FFDFFDFC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indexed="64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0DC0B9"/>
        </patternFill>
      </fill>
      <alignment horizontal="center" vertical="center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relativeIndent="1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0DC0B9"/>
        </patternFill>
      </fill>
      <alignment horizontal="center" vertical="center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_-&quot;R$&quot;\ * #,##0.0_-;\-&quot;R$&quot;\ * #,##0.0_-;_-&quot;R$&quot;\ * &quot;-&quot;??_-;_-@_-"/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fgColor rgb="FF000000"/>
          <bgColor rgb="FFF7FBFF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0DC0B9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thin">
          <color rgb="FF0DC0B9"/>
        </left>
        <right style="thin">
          <color rgb="FF0DC0B9"/>
        </right>
        <top style="thin">
          <color rgb="FF0DC0B9"/>
        </top>
        <bottom style="thin">
          <color rgb="FF0DC0B9"/>
        </bottom>
        <vertical style="thin">
          <color rgb="FF0DC0B9"/>
        </vertical>
        <horizontal style="thin">
          <color rgb="FF0DC0B9"/>
        </horizontal>
      </border>
    </dxf>
  </dxfs>
  <tableStyles count="1" defaultTableStyle="TableStyleMedium2" defaultPivotStyle="PivotStyleLight16">
    <tableStyle name="Estilo Zé Planilha" pivot="0" count="7" xr9:uid="{D3526DA8-DD84-4119-A39F-66EF3D7BAB12}">
      <tableStyleElement type="wholeTable" dxfId="72"/>
      <tableStyleElement type="headerRow" dxfId="71"/>
      <tableStyleElement type="totalRow" dxfId="70"/>
      <tableStyleElement type="firstColumn" dxfId="69"/>
      <tableStyleElement type="lastColumn" dxfId="68"/>
      <tableStyleElement type="firstRowStripe" dxfId="67"/>
      <tableStyleElement type="firstColumnStripe" dxfId="66"/>
    </tableStyle>
  </tableStyles>
  <colors>
    <mruColors>
      <color rgb="FF39DA93"/>
      <color rgb="FF74A3FC"/>
      <color rgb="FF7D48F2"/>
      <color rgb="FF09857F"/>
      <color rgb="FF0DC0B9"/>
      <color rgb="FF055CF9"/>
      <color rgb="FF1A8A57"/>
      <color rgb="FFF7FBFF"/>
      <color rgb="FFCEFF03"/>
      <color rgb="FFDCE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379980563654033E-2"/>
          <c:y val="9.2827004219409287E-2"/>
          <c:w val="0.96501457725947526"/>
          <c:h val="0.711407023489152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config!$B$30</c:f>
              <c:strCache>
                <c:ptCount val="1"/>
                <c:pt idx="0">
                  <c:v>Valor Pago Salário</c:v>
                </c:pt>
              </c:strCache>
            </c:strRef>
          </c:tx>
          <c:spPr>
            <a:solidFill>
              <a:srgbClr val="39DA9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1A8A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config!$C$21:$N$21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config!$C$30:$N$30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58-44EE-B903-28FDA5B400D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758395327"/>
        <c:axId val="1758390527"/>
      </c:barChart>
      <c:catAx>
        <c:axId val="1758395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1A8A57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8390527"/>
        <c:crosses val="autoZero"/>
        <c:auto val="1"/>
        <c:lblAlgn val="ctr"/>
        <c:lblOffset val="100"/>
        <c:noMultiLvlLbl val="0"/>
      </c:catAx>
      <c:valAx>
        <c:axId val="175839052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758395327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config!$B$30</c:f>
              <c:strCache>
                <c:ptCount val="1"/>
                <c:pt idx="0">
                  <c:v>Valor Pago Salário</c:v>
                </c:pt>
              </c:strCache>
            </c:strRef>
          </c:tx>
          <c:spPr>
            <a:solidFill>
              <a:srgbClr val="39DA9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1A8A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config!$C$21:$N$21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config!$C$32:$N$32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4B-4D19-8E45-688D7CE3E3D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758395327"/>
        <c:axId val="1758390527"/>
      </c:barChart>
      <c:catAx>
        <c:axId val="1758395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1A8A57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8390527"/>
        <c:crosses val="autoZero"/>
        <c:auto val="1"/>
        <c:lblAlgn val="ctr"/>
        <c:lblOffset val="100"/>
        <c:noMultiLvlLbl val="0"/>
      </c:catAx>
      <c:valAx>
        <c:axId val="175839052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758395327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379980563654033E-2"/>
          <c:y val="9.2827004219409287E-2"/>
          <c:w val="0.96501457725947526"/>
          <c:h val="0.711407023489152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config!$H$44</c:f>
              <c:strCache>
                <c:ptCount val="1"/>
                <c:pt idx="0">
                  <c:v>total benefícios</c:v>
                </c:pt>
              </c:strCache>
            </c:strRef>
          </c:tx>
          <c:spPr>
            <a:solidFill>
              <a:srgbClr val="39DA9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1A8A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config!$G$45:$G$49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cat>
          <c:val>
            <c:numRef>
              <c:f>config!$H$45:$H$49</c:f>
              <c:numCache>
                <c:formatCode>#,##0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D4-4A51-B401-F49BBB6EC41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0"/>
        <c:axId val="1758395327"/>
        <c:axId val="1758390527"/>
      </c:barChart>
      <c:catAx>
        <c:axId val="1758395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1A8A57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8390527"/>
        <c:crosses val="autoZero"/>
        <c:auto val="1"/>
        <c:lblAlgn val="ctr"/>
        <c:lblOffset val="100"/>
        <c:noMultiLvlLbl val="0"/>
      </c:catAx>
      <c:valAx>
        <c:axId val="175839052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758395327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379980563654033E-2"/>
          <c:y val="9.2827004219409287E-2"/>
          <c:w val="0.96440398542538042"/>
          <c:h val="0.711407023489152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config!$D$44</c:f>
              <c:strCache>
                <c:ptCount val="1"/>
                <c:pt idx="0">
                  <c:v>total salários</c:v>
                </c:pt>
              </c:strCache>
            </c:strRef>
          </c:tx>
          <c:spPr>
            <a:solidFill>
              <a:srgbClr val="39DA9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1A8A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config!$C$45:$C$49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cat>
          <c:val>
            <c:numRef>
              <c:f>config!$D$45:$D$49</c:f>
              <c:numCache>
                <c:formatCode>#,##0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F-434D-B2DC-C5C82CD800A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"/>
        <c:axId val="1758395327"/>
        <c:axId val="1758390527"/>
      </c:barChart>
      <c:catAx>
        <c:axId val="1758395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1A8A57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8390527"/>
        <c:crosses val="autoZero"/>
        <c:auto val="1"/>
        <c:lblAlgn val="ctr"/>
        <c:lblOffset val="100"/>
        <c:noMultiLvlLbl val="0"/>
      </c:catAx>
      <c:valAx>
        <c:axId val="175839052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758395327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740604942666774E-2"/>
          <c:y val="2.5882360933259511E-2"/>
          <c:w val="0.89451879011466651"/>
          <c:h val="0.773975659711489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74A3F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055CF9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config!$C$27:$N$27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config!$C$26:$N$26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DD-4571-95A5-55FE83CF8DA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1758395327"/>
        <c:axId val="1758390527"/>
      </c:barChart>
      <c:catAx>
        <c:axId val="1758395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55CF9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8390527"/>
        <c:crosses val="autoZero"/>
        <c:auto val="1"/>
        <c:lblAlgn val="ctr"/>
        <c:lblOffset val="100"/>
        <c:noMultiLvlLbl val="0"/>
      </c:catAx>
      <c:valAx>
        <c:axId val="1758390527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758395327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379980563654033E-2"/>
          <c:y val="9.2827004219409287E-2"/>
          <c:w val="0.96501457725947526"/>
          <c:h val="0.711407023489152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config!$B$64</c:f>
              <c:strCache>
                <c:ptCount val="1"/>
                <c:pt idx="0">
                  <c:v>Valor Pago Salário</c:v>
                </c:pt>
              </c:strCache>
            </c:strRef>
          </c:tx>
          <c:spPr>
            <a:solidFill>
              <a:srgbClr val="39DA9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1A8A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config!$C$21:$N$21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config!$C$64:$N$64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A8-4FA7-BC57-F8EF5DC84CF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758395327"/>
        <c:axId val="1758390527"/>
      </c:barChart>
      <c:catAx>
        <c:axId val="1758395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1A8A57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8390527"/>
        <c:crosses val="autoZero"/>
        <c:auto val="1"/>
        <c:lblAlgn val="ctr"/>
        <c:lblOffset val="100"/>
        <c:noMultiLvlLbl val="0"/>
      </c:catAx>
      <c:valAx>
        <c:axId val="175839052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758395327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379980563654033E-2"/>
          <c:y val="9.2827004219409287E-2"/>
          <c:w val="0.96501457725947526"/>
          <c:h val="0.711407023489152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config!$B$65</c:f>
              <c:strCache>
                <c:ptCount val="1"/>
                <c:pt idx="0">
                  <c:v>Valor Pago Benefícios</c:v>
                </c:pt>
              </c:strCache>
            </c:strRef>
          </c:tx>
          <c:spPr>
            <a:solidFill>
              <a:srgbClr val="39DA9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1A8A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config!$C$21:$N$21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config!$C$65:$N$65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B8-4FCE-B813-67345629F5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758395327"/>
        <c:axId val="1758390527"/>
      </c:barChart>
      <c:catAx>
        <c:axId val="1758395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1A8A57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8390527"/>
        <c:crosses val="autoZero"/>
        <c:auto val="1"/>
        <c:lblAlgn val="ctr"/>
        <c:lblOffset val="100"/>
        <c:noMultiLvlLbl val="0"/>
      </c:catAx>
      <c:valAx>
        <c:axId val="175839052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758395327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379980563654033E-2"/>
          <c:y val="9.2827004219409287E-2"/>
          <c:w val="0.96501457725947526"/>
          <c:h val="0.711407023489152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config!$B$58</c:f>
              <c:strCache>
                <c:ptCount val="1"/>
                <c:pt idx="0">
                  <c:v>Valor Pago Salário</c:v>
                </c:pt>
              </c:strCache>
            </c:strRef>
          </c:tx>
          <c:spPr>
            <a:solidFill>
              <a:srgbClr val="0DC0B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09857F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config!$C$21:$N$21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config!$C$58:$N$58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C3-4CB8-956C-B961DAFB9BE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758395327"/>
        <c:axId val="1758390527"/>
      </c:barChart>
      <c:catAx>
        <c:axId val="1758395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9857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8390527"/>
        <c:crosses val="autoZero"/>
        <c:auto val="1"/>
        <c:lblAlgn val="ctr"/>
        <c:lblOffset val="100"/>
        <c:noMultiLvlLbl val="0"/>
      </c:catAx>
      <c:valAx>
        <c:axId val="175839052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758395327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379980563654033E-2"/>
          <c:y val="9.2827004219409287E-2"/>
          <c:w val="0.96501457725947526"/>
          <c:h val="0.711407023489152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config!$B$59</c:f>
              <c:strCache>
                <c:ptCount val="1"/>
                <c:pt idx="0">
                  <c:v>Valor Pago Benefícios</c:v>
                </c:pt>
              </c:strCache>
            </c:strRef>
          </c:tx>
          <c:spPr>
            <a:solidFill>
              <a:srgbClr val="0DC0B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09857F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config!$C$21:$N$21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config!$C$59:$N$59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AD-4798-999F-3B9038F32D0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758395327"/>
        <c:axId val="1758390527"/>
      </c:barChart>
      <c:catAx>
        <c:axId val="1758395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9857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8390527"/>
        <c:crosses val="autoZero"/>
        <c:auto val="1"/>
        <c:lblAlgn val="ctr"/>
        <c:lblOffset val="100"/>
        <c:noMultiLvlLbl val="0"/>
      </c:catAx>
      <c:valAx>
        <c:axId val="175839052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758395327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hyperlink" Target="https://zeplanilha.com/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videocontrolefuncionarios.zeplanilha.com/" TargetMode="External"/><Relationship Id="rId6" Type="http://schemas.openxmlformats.org/officeDocument/2006/relationships/image" Target="../media/image4.png"/><Relationship Id="rId5" Type="http://schemas.openxmlformats.org/officeDocument/2006/relationships/hyperlink" Target="#'Dashboard Empresa'!A1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.xml"/><Relationship Id="rId13" Type="http://schemas.openxmlformats.org/officeDocument/2006/relationships/chart" Target="../charts/chart5.xml"/><Relationship Id="rId3" Type="http://schemas.openxmlformats.org/officeDocument/2006/relationships/hyperlink" Target="#'Pagamento de Sal&#225;rio'!A1"/><Relationship Id="rId7" Type="http://schemas.openxmlformats.org/officeDocument/2006/relationships/chart" Target="../charts/chart1.xml"/><Relationship Id="rId12" Type="http://schemas.openxmlformats.org/officeDocument/2006/relationships/chart" Target="../charts/chart4.xml"/><Relationship Id="rId2" Type="http://schemas.openxmlformats.org/officeDocument/2006/relationships/hyperlink" Target="#'Dashboard Setor'!A1"/><Relationship Id="rId1" Type="http://schemas.openxmlformats.org/officeDocument/2006/relationships/image" Target="../media/image6.png"/><Relationship Id="rId6" Type="http://schemas.openxmlformats.org/officeDocument/2006/relationships/hyperlink" Target="#Par&#226;metros!A1"/><Relationship Id="rId11" Type="http://schemas.openxmlformats.org/officeDocument/2006/relationships/chart" Target="../charts/chart3.xml"/><Relationship Id="rId5" Type="http://schemas.openxmlformats.org/officeDocument/2006/relationships/hyperlink" Target="#Funcion&#225;rios!A1"/><Relationship Id="rId10" Type="http://schemas.openxmlformats.org/officeDocument/2006/relationships/image" Target="../media/image7.png"/><Relationship Id="rId4" Type="http://schemas.openxmlformats.org/officeDocument/2006/relationships/hyperlink" Target="#'Pagamento de Benef&#237;cios'!A1"/><Relationship Id="rId9" Type="http://schemas.openxmlformats.org/officeDocument/2006/relationships/hyperlink" Target="#INDEX!A1"/><Relationship Id="rId14" Type="http://schemas.openxmlformats.org/officeDocument/2006/relationships/hyperlink" Target="#AJUDA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13" Type="http://schemas.openxmlformats.org/officeDocument/2006/relationships/hyperlink" Target="#AJUDA!A1"/><Relationship Id="rId3" Type="http://schemas.openxmlformats.org/officeDocument/2006/relationships/hyperlink" Target="#'Pagamento de Sal&#225;rio'!A1"/><Relationship Id="rId7" Type="http://schemas.openxmlformats.org/officeDocument/2006/relationships/hyperlink" Target="#INDEX!A1"/><Relationship Id="rId12" Type="http://schemas.openxmlformats.org/officeDocument/2006/relationships/chart" Target="../charts/chart9.xml"/><Relationship Id="rId2" Type="http://schemas.openxmlformats.org/officeDocument/2006/relationships/hyperlink" Target="#'Dashboard Empresa'!A1"/><Relationship Id="rId1" Type="http://schemas.openxmlformats.org/officeDocument/2006/relationships/image" Target="../media/image6.png"/><Relationship Id="rId6" Type="http://schemas.openxmlformats.org/officeDocument/2006/relationships/hyperlink" Target="#Par&#226;metros!A1"/><Relationship Id="rId11" Type="http://schemas.openxmlformats.org/officeDocument/2006/relationships/chart" Target="../charts/chart8.xml"/><Relationship Id="rId5" Type="http://schemas.openxmlformats.org/officeDocument/2006/relationships/hyperlink" Target="#Funcion&#225;rios!A1"/><Relationship Id="rId10" Type="http://schemas.openxmlformats.org/officeDocument/2006/relationships/chart" Target="../charts/chart7.xml"/><Relationship Id="rId4" Type="http://schemas.openxmlformats.org/officeDocument/2006/relationships/hyperlink" Target="#'Pagamento de Benef&#237;cios'!A1"/><Relationship Id="rId9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hyperlink" Target="#'Pagamento de Sal&#225;rio'!A1"/><Relationship Id="rId7" Type="http://schemas.openxmlformats.org/officeDocument/2006/relationships/hyperlink" Target="#INDEX!A1"/><Relationship Id="rId2" Type="http://schemas.openxmlformats.org/officeDocument/2006/relationships/hyperlink" Target="#'Dashboard Setor'!A1"/><Relationship Id="rId1" Type="http://schemas.openxmlformats.org/officeDocument/2006/relationships/hyperlink" Target="#'Dashboard Empresa'!A1"/><Relationship Id="rId6" Type="http://schemas.openxmlformats.org/officeDocument/2006/relationships/hyperlink" Target="#Par&#226;metros!A1"/><Relationship Id="rId5" Type="http://schemas.openxmlformats.org/officeDocument/2006/relationships/hyperlink" Target="#Funcion&#225;rios!A1"/><Relationship Id="rId4" Type="http://schemas.openxmlformats.org/officeDocument/2006/relationships/hyperlink" Target="#'Pagamento de Benef&#237;cios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hyperlink" Target="#'Pagamento de Sal&#225;rio'!A1"/><Relationship Id="rId7" Type="http://schemas.openxmlformats.org/officeDocument/2006/relationships/hyperlink" Target="#INDEX!A1"/><Relationship Id="rId2" Type="http://schemas.openxmlformats.org/officeDocument/2006/relationships/hyperlink" Target="#'Dashboard Setor'!A1"/><Relationship Id="rId1" Type="http://schemas.openxmlformats.org/officeDocument/2006/relationships/hyperlink" Target="#'Dashboard Empresa'!A1"/><Relationship Id="rId6" Type="http://schemas.openxmlformats.org/officeDocument/2006/relationships/hyperlink" Target="#Par&#226;metros!A1"/><Relationship Id="rId5" Type="http://schemas.openxmlformats.org/officeDocument/2006/relationships/hyperlink" Target="#Funcion&#225;rios!A1"/><Relationship Id="rId4" Type="http://schemas.openxmlformats.org/officeDocument/2006/relationships/hyperlink" Target="#'Pagamento de Benef&#237;cios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hyperlink" Target="#'Pagamento de Sal&#225;rio'!A1"/><Relationship Id="rId7" Type="http://schemas.openxmlformats.org/officeDocument/2006/relationships/hyperlink" Target="#INDEX!A1"/><Relationship Id="rId2" Type="http://schemas.openxmlformats.org/officeDocument/2006/relationships/hyperlink" Target="#'Dashboard Setor'!A1"/><Relationship Id="rId1" Type="http://schemas.openxmlformats.org/officeDocument/2006/relationships/hyperlink" Target="#'Dashboard Empresa'!A1"/><Relationship Id="rId6" Type="http://schemas.openxmlformats.org/officeDocument/2006/relationships/hyperlink" Target="#Par&#226;metros!A1"/><Relationship Id="rId5" Type="http://schemas.openxmlformats.org/officeDocument/2006/relationships/hyperlink" Target="#Funcion&#225;rios!A1"/><Relationship Id="rId4" Type="http://schemas.openxmlformats.org/officeDocument/2006/relationships/hyperlink" Target="#'Pagamento de Benef&#237;cios'!A1"/><Relationship Id="rId9" Type="http://schemas.openxmlformats.org/officeDocument/2006/relationships/hyperlink" Target="#AJUDA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hyperlink" Target="#'Pagamento de Sal&#225;rio'!A1"/><Relationship Id="rId7" Type="http://schemas.openxmlformats.org/officeDocument/2006/relationships/hyperlink" Target="#INDEX!A1"/><Relationship Id="rId2" Type="http://schemas.openxmlformats.org/officeDocument/2006/relationships/hyperlink" Target="#'Dashboard Setor'!A1"/><Relationship Id="rId1" Type="http://schemas.openxmlformats.org/officeDocument/2006/relationships/hyperlink" Target="#'Dashboard Empresa'!A1"/><Relationship Id="rId6" Type="http://schemas.openxmlformats.org/officeDocument/2006/relationships/hyperlink" Target="#Par&#226;metros!A1"/><Relationship Id="rId5" Type="http://schemas.openxmlformats.org/officeDocument/2006/relationships/hyperlink" Target="#Funcion&#225;rios!A1"/><Relationship Id="rId4" Type="http://schemas.openxmlformats.org/officeDocument/2006/relationships/hyperlink" Target="#'Pagamento de Benef&#237;cios'!A1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fluxodecaixa?utm_source=planilha&amp;utm_campaign=planilhafuncionarios" TargetMode="External"/><Relationship Id="rId2" Type="http://schemas.openxmlformats.org/officeDocument/2006/relationships/hyperlink" Target="#'Dashboard Empresa'!A1"/><Relationship Id="rId1" Type="http://schemas.openxmlformats.org/officeDocument/2006/relationships/hyperlink" Target="https://planilhafuncionarios.zeplanilha.com/" TargetMode="External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495300</xdr:colOff>
      <xdr:row>9</xdr:row>
      <xdr:rowOff>285750</xdr:rowOff>
    </xdr:from>
    <xdr:to>
      <xdr:col>8</xdr:col>
      <xdr:colOff>19050</xdr:colOff>
      <xdr:row>22</xdr:row>
      <xdr:rowOff>105966</xdr:rowOff>
    </xdr:to>
    <xdr:pic>
      <xdr:nvPicPr>
        <xdr:cNvPr id="9" name="Imagem 8" descr="Interface gráfica do usuário&#10;&#10;Descrição gerada automaticamente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DA78B90-F2E4-6F65-8787-72B1DF830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2486025"/>
          <a:ext cx="4286250" cy="2411016"/>
        </a:xfrm>
        <a:prstGeom prst="rect">
          <a:avLst/>
        </a:prstGeom>
      </xdr:spPr>
    </xdr:pic>
    <xdr:clientData/>
  </xdr:twoCellAnchor>
  <xdr:twoCellAnchor editAs="oneCell">
    <xdr:from>
      <xdr:col>0</xdr:col>
      <xdr:colOff>600075</xdr:colOff>
      <xdr:row>6</xdr:row>
      <xdr:rowOff>28575</xdr:rowOff>
    </xdr:from>
    <xdr:to>
      <xdr:col>15</xdr:col>
      <xdr:colOff>809624</xdr:colOff>
      <xdr:row>7</xdr:row>
      <xdr:rowOff>168762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BAACB72A-B91E-4E5D-A747-64C9151A72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r="12250" b="-12"/>
        <a:stretch/>
      </xdr:blipFill>
      <xdr:spPr>
        <a:xfrm>
          <a:off x="600075" y="1657350"/>
          <a:ext cx="9344024" cy="330687"/>
        </a:xfrm>
        <a:prstGeom prst="rect">
          <a:avLst/>
        </a:prstGeom>
      </xdr:spPr>
    </xdr:pic>
    <xdr:clientData/>
  </xdr:twoCellAnchor>
  <xdr:twoCellAnchor>
    <xdr:from>
      <xdr:col>6</xdr:col>
      <xdr:colOff>571501</xdr:colOff>
      <xdr:row>14</xdr:row>
      <xdr:rowOff>190499</xdr:rowOff>
    </xdr:from>
    <xdr:to>
      <xdr:col>7</xdr:col>
      <xdr:colOff>323851</xdr:colOff>
      <xdr:row>17</xdr:row>
      <xdr:rowOff>137793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id="{C6C4BBFE-0043-4DC7-95A0-E226A711A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duotone>
            <a:prstClr val="black"/>
            <a:schemeClr val="accent1"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9686094">
          <a:off x="3876676" y="3086099"/>
          <a:ext cx="361950" cy="518794"/>
        </a:xfrm>
        <a:prstGeom prst="rect">
          <a:avLst/>
        </a:prstGeom>
      </xdr:spPr>
    </xdr:pic>
    <xdr:clientData/>
  </xdr:twoCellAnchor>
  <xdr:twoCellAnchor>
    <xdr:from>
      <xdr:col>1</xdr:col>
      <xdr:colOff>9525</xdr:colOff>
      <xdr:row>22</xdr:row>
      <xdr:rowOff>95250</xdr:rowOff>
    </xdr:from>
    <xdr:to>
      <xdr:col>9</xdr:col>
      <xdr:colOff>247652</xdr:colOff>
      <xdr:row>24</xdr:row>
      <xdr:rowOff>171451</xdr:rowOff>
    </xdr:to>
    <xdr:grpSp>
      <xdr:nvGrpSpPr>
        <xdr:cNvPr id="15" name="Agrupar 1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9B83F2C-096D-4911-5CD7-F92616D7D2FE}"/>
            </a:ext>
          </a:extLst>
        </xdr:cNvPr>
        <xdr:cNvGrpSpPr/>
      </xdr:nvGrpSpPr>
      <xdr:grpSpPr>
        <a:xfrm>
          <a:off x="266700" y="4810125"/>
          <a:ext cx="5114927" cy="457201"/>
          <a:chOff x="619125" y="4514850"/>
          <a:chExt cx="5114927" cy="457201"/>
        </a:xfrm>
      </xdr:grpSpPr>
      <xdr:sp macro="" textlink="">
        <xdr:nvSpPr>
          <xdr:cNvPr id="13" name="Retângulo: Cantos Arredondados 12">
            <a:extLst>
              <a:ext uri="{FF2B5EF4-FFF2-40B4-BE49-F238E27FC236}">
                <a16:creationId xmlns:a16="http://schemas.microsoft.com/office/drawing/2014/main" id="{694DBF81-D761-9314-8B43-4FBE5AC58F62}"/>
              </a:ext>
            </a:extLst>
          </xdr:cNvPr>
          <xdr:cNvSpPr/>
        </xdr:nvSpPr>
        <xdr:spPr>
          <a:xfrm>
            <a:off x="619125" y="4514850"/>
            <a:ext cx="5114927" cy="457201"/>
          </a:xfrm>
          <a:prstGeom prst="roundRect">
            <a:avLst/>
          </a:prstGeom>
          <a:solidFill>
            <a:srgbClr val="39DA93"/>
          </a:solidFill>
          <a:ln>
            <a:solidFill>
              <a:schemeClr val="tx1">
                <a:lumMod val="65000"/>
                <a:lumOff val="35000"/>
                <a:alpha val="50000"/>
              </a:schemeClr>
            </a:solidFill>
          </a:ln>
          <a:effectLst>
            <a:outerShdw blurRad="63500" sx="102000" sy="102000" algn="ctr" rotWithShape="0">
              <a:prstClr val="black">
                <a:alpha val="3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>
              <a:solidFill>
                <a:schemeClr val="tx1"/>
              </a:solidFill>
            </a:endParaRPr>
          </a:p>
        </xdr:txBody>
      </xdr:sp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D4C821AF-8C02-6A3F-D89C-DE6C9752D2EA}"/>
              </a:ext>
            </a:extLst>
          </xdr:cNvPr>
          <xdr:cNvSpPr txBox="1"/>
        </xdr:nvSpPr>
        <xdr:spPr>
          <a:xfrm>
            <a:off x="741717" y="4572000"/>
            <a:ext cx="4869742" cy="3333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2000" b="1">
                <a:solidFill>
                  <a:schemeClr val="tx1"/>
                </a:solidFill>
              </a:rPr>
              <a:t>Já assisti</a:t>
            </a:r>
            <a:r>
              <a:rPr lang="pt-BR" sz="2000" b="1" baseline="0">
                <a:solidFill>
                  <a:schemeClr val="tx1"/>
                </a:solidFill>
              </a:rPr>
              <a:t> ao vídeo e quero acessar a planilha</a:t>
            </a:r>
            <a:endParaRPr lang="pt-BR" sz="2000" b="1">
              <a:solidFill>
                <a:schemeClr val="tx1"/>
              </a:solidFill>
            </a:endParaRPr>
          </a:p>
        </xdr:txBody>
      </xdr:sp>
    </xdr:grpSp>
    <xdr:clientData/>
  </xdr:twoCellAnchor>
  <xdr:twoCellAnchor editAs="oneCell">
    <xdr:from>
      <xdr:col>6</xdr:col>
      <xdr:colOff>114300</xdr:colOff>
      <xdr:row>0</xdr:row>
      <xdr:rowOff>0</xdr:rowOff>
    </xdr:from>
    <xdr:to>
      <xdr:col>11</xdr:col>
      <xdr:colOff>104775</xdr:colOff>
      <xdr:row>3</xdr:row>
      <xdr:rowOff>351958</xdr:rowOff>
    </xdr:to>
    <xdr:pic>
      <xdr:nvPicPr>
        <xdr:cNvPr id="7" name="Imagem 6" descr="Texto&#10;&#10;Descrição gerada automaticamente com confiança média">
          <a:extLst>
            <a:ext uri="{FF2B5EF4-FFF2-40B4-BE49-F238E27FC236}">
              <a16:creationId xmlns:a16="http://schemas.microsoft.com/office/drawing/2014/main" id="{1532E385-1C94-4975-3CD8-03FAD84BB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9475" y="0"/>
          <a:ext cx="3038475" cy="923458"/>
        </a:xfrm>
        <a:prstGeom prst="rect">
          <a:avLst/>
        </a:prstGeom>
      </xdr:spPr>
    </xdr:pic>
    <xdr:clientData/>
  </xdr:twoCellAnchor>
  <xdr:twoCellAnchor>
    <xdr:from>
      <xdr:col>14</xdr:col>
      <xdr:colOff>428625</xdr:colOff>
      <xdr:row>1</xdr:row>
      <xdr:rowOff>123825</xdr:rowOff>
    </xdr:from>
    <xdr:to>
      <xdr:col>16</xdr:col>
      <xdr:colOff>17884</xdr:colOff>
      <xdr:row>3</xdr:row>
      <xdr:rowOff>113538</xdr:rowOff>
    </xdr:to>
    <xdr:grpSp>
      <xdr:nvGrpSpPr>
        <xdr:cNvPr id="12" name="Agrupar 1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C694A27-DAD7-E304-D8A1-C6E193940B33}"/>
            </a:ext>
          </a:extLst>
        </xdr:cNvPr>
        <xdr:cNvGrpSpPr/>
      </xdr:nvGrpSpPr>
      <xdr:grpSpPr>
        <a:xfrm>
          <a:off x="8610600" y="314325"/>
          <a:ext cx="1018009" cy="370713"/>
          <a:chOff x="8029575" y="285750"/>
          <a:chExt cx="1018009" cy="370713"/>
        </a:xfrm>
      </xdr:grpSpPr>
      <xdr:pic>
        <xdr:nvPicPr>
          <xdr:cNvPr id="4" name="Imagem 3" descr="Uma imagem contendo Ícone&#10;&#10;Descrição gerada automaticamente">
            <a:extLst>
              <a:ext uri="{FF2B5EF4-FFF2-40B4-BE49-F238E27FC236}">
                <a16:creationId xmlns:a16="http://schemas.microsoft.com/office/drawing/2014/main" id="{3D7E266A-6D44-4EB9-6DC7-09586740E91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029575" y="485775"/>
            <a:ext cx="914400" cy="170688"/>
          </a:xfrm>
          <a:prstGeom prst="rect">
            <a:avLst/>
          </a:prstGeom>
        </xdr:spPr>
      </xdr:pic>
      <xdr:sp macro="" textlink="">
        <xdr:nvSpPr>
          <xdr:cNvPr id="8" name="CaixaDeTexto 7">
            <a:extLst>
              <a:ext uri="{FF2B5EF4-FFF2-40B4-BE49-F238E27FC236}">
                <a16:creationId xmlns:a16="http://schemas.microsoft.com/office/drawing/2014/main" id="{F84896BD-78C4-5567-1DD4-E1A47A2C8DA9}"/>
              </a:ext>
            </a:extLst>
          </xdr:cNvPr>
          <xdr:cNvSpPr txBox="1"/>
        </xdr:nvSpPr>
        <xdr:spPr>
          <a:xfrm>
            <a:off x="8143875" y="285750"/>
            <a:ext cx="903709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800">
                <a:solidFill>
                  <a:schemeClr val="bg1">
                    <a:lumMod val="50000"/>
                  </a:schemeClr>
                </a:solidFill>
              </a:rPr>
              <a:t>desenvolvido por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25</xdr:col>
      <xdr:colOff>104775</xdr:colOff>
      <xdr:row>17</xdr:row>
      <xdr:rowOff>58882</xdr:rowOff>
    </xdr:from>
    <xdr:to>
      <xdr:col>29</xdr:col>
      <xdr:colOff>304799</xdr:colOff>
      <xdr:row>19</xdr:row>
      <xdr:rowOff>30308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7D5700AC-5808-4A5C-BED6-0BCFA0C17A84}"/>
            </a:ext>
          </a:extLst>
        </xdr:cNvPr>
        <xdr:cNvGrpSpPr/>
      </xdr:nvGrpSpPr>
      <xdr:grpSpPr>
        <a:xfrm>
          <a:off x="20462298" y="4111337"/>
          <a:ext cx="2624569" cy="473653"/>
          <a:chOff x="3276600" y="2775318"/>
          <a:chExt cx="2638424" cy="540005"/>
        </a:xfrm>
      </xdr:grpSpPr>
      <xdr:pic>
        <xdr:nvPicPr>
          <xdr:cNvPr id="3" name="Imagem 2">
            <a:extLst>
              <a:ext uri="{FF2B5EF4-FFF2-40B4-BE49-F238E27FC236}">
                <a16:creationId xmlns:a16="http://schemas.microsoft.com/office/drawing/2014/main" id="{26DBA87E-DB40-05A5-A777-FBF3CC8CAE0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 rot="16200000">
            <a:off x="3305175" y="2905125"/>
            <a:ext cx="257175" cy="314325"/>
          </a:xfrm>
          <a:prstGeom prst="rect">
            <a:avLst/>
          </a:prstGeom>
        </xdr:spPr>
      </xdr:pic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098A3EC4-E6E8-8239-C4A9-3C8AAC4B2EA9}"/>
              </a:ext>
            </a:extLst>
          </xdr:cNvPr>
          <xdr:cNvSpPr txBox="1"/>
        </xdr:nvSpPr>
        <xdr:spPr>
          <a:xfrm>
            <a:off x="3581399" y="2775318"/>
            <a:ext cx="2333625" cy="5400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pt-BR" sz="1050" b="1">
                <a:solidFill>
                  <a:srgbClr val="0DC0B9"/>
                </a:solidFill>
              </a:rPr>
              <a:t>Para aumentar a</a:t>
            </a:r>
            <a:r>
              <a:rPr lang="pt-BR" sz="1050" b="1" baseline="0">
                <a:solidFill>
                  <a:srgbClr val="0DC0B9"/>
                </a:solidFill>
              </a:rPr>
              <a:t> quantidade de</a:t>
            </a:r>
            <a:r>
              <a:rPr lang="pt-BR" sz="1050" b="1">
                <a:solidFill>
                  <a:srgbClr val="0DC0B9"/>
                </a:solidFill>
              </a:rPr>
              <a:t> cadastros, clique no canto e arraste.</a:t>
            </a:r>
          </a:p>
        </xdr:txBody>
      </xdr:sp>
    </xdr:grpSp>
    <xdr:clientData/>
  </xdr:twoCellAnchor>
  <xdr:twoCellAnchor editAs="absolute">
    <xdr:from>
      <xdr:col>0</xdr:col>
      <xdr:colOff>142875</xdr:colOff>
      <xdr:row>0</xdr:row>
      <xdr:rowOff>142875</xdr:rowOff>
    </xdr:from>
    <xdr:to>
      <xdr:col>1</xdr:col>
      <xdr:colOff>1571625</xdr:colOff>
      <xdr:row>2</xdr:row>
      <xdr:rowOff>9525</xdr:rowOff>
    </xdr:to>
    <xdr:grpSp>
      <xdr:nvGrpSpPr>
        <xdr:cNvPr id="14" name="Agrupar 13">
          <a:extLst>
            <a:ext uri="{FF2B5EF4-FFF2-40B4-BE49-F238E27FC236}">
              <a16:creationId xmlns:a16="http://schemas.microsoft.com/office/drawing/2014/main" id="{A409B683-045E-C84D-98E1-A6C2168A4816}"/>
            </a:ext>
          </a:extLst>
        </xdr:cNvPr>
        <xdr:cNvGrpSpPr/>
      </xdr:nvGrpSpPr>
      <xdr:grpSpPr>
        <a:xfrm>
          <a:off x="142875" y="142875"/>
          <a:ext cx="1671205" cy="368877"/>
          <a:chOff x="7000875" y="1514475"/>
          <a:chExt cx="1666875" cy="361950"/>
        </a:xfrm>
      </xdr:grpSpPr>
      <xdr:sp macro="" textlink="">
        <xdr:nvSpPr>
          <xdr:cNvPr id="13" name="Retângulo: Cantos Arredondados 12">
            <a:extLst>
              <a:ext uri="{FF2B5EF4-FFF2-40B4-BE49-F238E27FC236}">
                <a16:creationId xmlns:a16="http://schemas.microsoft.com/office/drawing/2014/main" id="{34D65C35-7106-4C57-8677-8CFEA0E7517E}"/>
              </a:ext>
            </a:extLst>
          </xdr:cNvPr>
          <xdr:cNvSpPr/>
        </xdr:nvSpPr>
        <xdr:spPr>
          <a:xfrm>
            <a:off x="7019925" y="1543050"/>
            <a:ext cx="1620000" cy="333375"/>
          </a:xfrm>
          <a:prstGeom prst="round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6" name="Retângulo: Cantos Arredondados 5">
            <a:extLst>
              <a:ext uri="{FF2B5EF4-FFF2-40B4-BE49-F238E27FC236}">
                <a16:creationId xmlns:a16="http://schemas.microsoft.com/office/drawing/2014/main" id="{798A757B-B55C-41B0-02E6-276A0C328CCA}"/>
              </a:ext>
            </a:extLst>
          </xdr:cNvPr>
          <xdr:cNvSpPr/>
        </xdr:nvSpPr>
        <xdr:spPr>
          <a:xfrm>
            <a:off x="7000875" y="1514475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11F9BA71-2D4A-FD68-64BC-73160F8059E9}"/>
              </a:ext>
            </a:extLst>
          </xdr:cNvPr>
          <xdr:cNvSpPr txBox="1"/>
        </xdr:nvSpPr>
        <xdr:spPr>
          <a:xfrm>
            <a:off x="7140311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DASHBOARD</a:t>
            </a:r>
            <a:r>
              <a:rPr lang="pt-BR" sz="1000" baseline="0"/>
              <a:t> EMPRESA</a:t>
            </a:r>
            <a:endParaRPr lang="pt-BR" sz="1000"/>
          </a:p>
        </xdr:txBody>
      </xdr:sp>
    </xdr:grpSp>
    <xdr:clientData/>
  </xdr:twoCellAnchor>
  <xdr:twoCellAnchor editAs="absolute">
    <xdr:from>
      <xdr:col>1</xdr:col>
      <xdr:colOff>1695450</xdr:colOff>
      <xdr:row>0</xdr:row>
      <xdr:rowOff>142875</xdr:rowOff>
    </xdr:from>
    <xdr:to>
      <xdr:col>2</xdr:col>
      <xdr:colOff>942975</xdr:colOff>
      <xdr:row>1</xdr:row>
      <xdr:rowOff>228600</xdr:rowOff>
    </xdr:to>
    <xdr:grpSp>
      <xdr:nvGrpSpPr>
        <xdr:cNvPr id="15" name="Agrupar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F175DF2-ECE0-F081-73B8-6231B6F4B57B}"/>
            </a:ext>
          </a:extLst>
        </xdr:cNvPr>
        <xdr:cNvGrpSpPr/>
      </xdr:nvGrpSpPr>
      <xdr:grpSpPr>
        <a:xfrm>
          <a:off x="1937905" y="142875"/>
          <a:ext cx="1663411" cy="336839"/>
          <a:chOff x="7000875" y="1514475"/>
          <a:chExt cx="1666875" cy="333375"/>
        </a:xfrm>
      </xdr:grpSpPr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640B2951-6D07-CDF8-6CB9-E81244156BC5}"/>
              </a:ext>
            </a:extLst>
          </xdr:cNvPr>
          <xdr:cNvSpPr/>
        </xdr:nvSpPr>
        <xdr:spPr>
          <a:xfrm>
            <a:off x="7000875" y="1514475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866E18ED-19F3-864B-F396-AC16C632C05F}"/>
              </a:ext>
            </a:extLst>
          </xdr:cNvPr>
          <xdr:cNvSpPr txBox="1"/>
        </xdr:nvSpPr>
        <xdr:spPr>
          <a:xfrm>
            <a:off x="7045259" y="1556737"/>
            <a:ext cx="1578107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DASHBOARD</a:t>
            </a:r>
            <a:r>
              <a:rPr lang="pt-BR" sz="1000" baseline="0"/>
              <a:t> SETOR</a:t>
            </a:r>
            <a:endParaRPr lang="pt-BR" sz="1000"/>
          </a:p>
        </xdr:txBody>
      </xdr:sp>
    </xdr:grpSp>
    <xdr:clientData/>
  </xdr:twoCellAnchor>
  <xdr:twoCellAnchor editAs="absolute">
    <xdr:from>
      <xdr:col>2</xdr:col>
      <xdr:colOff>1047750</xdr:colOff>
      <xdr:row>0</xdr:row>
      <xdr:rowOff>142875</xdr:rowOff>
    </xdr:from>
    <xdr:to>
      <xdr:col>4</xdr:col>
      <xdr:colOff>600075</xdr:colOff>
      <xdr:row>1</xdr:row>
      <xdr:rowOff>228600</xdr:rowOff>
    </xdr:to>
    <xdr:grpSp>
      <xdr:nvGrpSpPr>
        <xdr:cNvPr id="19" name="Agrupar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426BD00-6202-E38E-480C-D56E9D185D74}"/>
            </a:ext>
          </a:extLst>
        </xdr:cNvPr>
        <xdr:cNvGrpSpPr/>
      </xdr:nvGrpSpPr>
      <xdr:grpSpPr>
        <a:xfrm>
          <a:off x="3706091" y="142875"/>
          <a:ext cx="1665143" cy="336839"/>
          <a:chOff x="7000875" y="1514475"/>
          <a:chExt cx="1666875" cy="333375"/>
        </a:xfrm>
      </xdr:grpSpPr>
      <xdr:sp macro="" textlink="">
        <xdr:nvSpPr>
          <xdr:cNvPr id="21" name="Retângulo: Cantos Arredondados 20">
            <a:extLst>
              <a:ext uri="{FF2B5EF4-FFF2-40B4-BE49-F238E27FC236}">
                <a16:creationId xmlns:a16="http://schemas.microsoft.com/office/drawing/2014/main" id="{22BDCC6B-5596-54EF-49EA-1A25C5F8B41E}"/>
              </a:ext>
            </a:extLst>
          </xdr:cNvPr>
          <xdr:cNvSpPr/>
        </xdr:nvSpPr>
        <xdr:spPr>
          <a:xfrm>
            <a:off x="7000875" y="1514475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4E03FA66-0741-584C-932F-5A69BEECE037}"/>
              </a:ext>
            </a:extLst>
          </xdr:cNvPr>
          <xdr:cNvSpPr txBox="1"/>
        </xdr:nvSpPr>
        <xdr:spPr>
          <a:xfrm>
            <a:off x="7078887" y="1556737"/>
            <a:ext cx="1473576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PAGAMENTO</a:t>
            </a:r>
            <a:r>
              <a:rPr lang="pt-BR" sz="1000" baseline="0"/>
              <a:t> DE SALÁRIO</a:t>
            </a:r>
            <a:endParaRPr lang="pt-BR" sz="1000"/>
          </a:p>
        </xdr:txBody>
      </xdr:sp>
    </xdr:grpSp>
    <xdr:clientData/>
  </xdr:twoCellAnchor>
  <xdr:twoCellAnchor editAs="absolute">
    <xdr:from>
      <xdr:col>4</xdr:col>
      <xdr:colOff>714375</xdr:colOff>
      <xdr:row>0</xdr:row>
      <xdr:rowOff>142875</xdr:rowOff>
    </xdr:from>
    <xdr:to>
      <xdr:col>6</xdr:col>
      <xdr:colOff>647700</xdr:colOff>
      <xdr:row>1</xdr:row>
      <xdr:rowOff>228600</xdr:rowOff>
    </xdr:to>
    <xdr:grpSp>
      <xdr:nvGrpSpPr>
        <xdr:cNvPr id="23" name="Agrupar 2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136FB4B-3616-14AA-8F3B-8C27E9A6E3F8}"/>
            </a:ext>
          </a:extLst>
        </xdr:cNvPr>
        <xdr:cNvGrpSpPr/>
      </xdr:nvGrpSpPr>
      <xdr:grpSpPr>
        <a:xfrm>
          <a:off x="5485534" y="142875"/>
          <a:ext cx="1665143" cy="336839"/>
          <a:chOff x="7000875" y="1514475"/>
          <a:chExt cx="1666875" cy="333375"/>
        </a:xfrm>
      </xdr:grpSpPr>
      <xdr:sp macro="" textlink="">
        <xdr:nvSpPr>
          <xdr:cNvPr id="25" name="Retângulo: Cantos Arredondados 24">
            <a:extLst>
              <a:ext uri="{FF2B5EF4-FFF2-40B4-BE49-F238E27FC236}">
                <a16:creationId xmlns:a16="http://schemas.microsoft.com/office/drawing/2014/main" id="{4335A5CC-4034-CCE8-A252-94F46123AA2F}"/>
              </a:ext>
            </a:extLst>
          </xdr:cNvPr>
          <xdr:cNvSpPr/>
        </xdr:nvSpPr>
        <xdr:spPr>
          <a:xfrm>
            <a:off x="7000875" y="1514475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6" name="CaixaDeTexto 25">
            <a:extLst>
              <a:ext uri="{FF2B5EF4-FFF2-40B4-BE49-F238E27FC236}">
                <a16:creationId xmlns:a16="http://schemas.microsoft.com/office/drawing/2014/main" id="{8D1F8AFC-ED90-BBD4-67E0-F3945CD6A9C9}"/>
              </a:ext>
            </a:extLst>
          </xdr:cNvPr>
          <xdr:cNvSpPr txBox="1"/>
        </xdr:nvSpPr>
        <xdr:spPr>
          <a:xfrm>
            <a:off x="7057218" y="1556737"/>
            <a:ext cx="1551589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PAGAMENTO</a:t>
            </a:r>
            <a:r>
              <a:rPr lang="pt-BR" sz="1000" baseline="0"/>
              <a:t> DE BENEFÍCIO</a:t>
            </a:r>
            <a:endParaRPr lang="pt-BR" sz="1000"/>
          </a:p>
        </xdr:txBody>
      </xdr:sp>
    </xdr:grpSp>
    <xdr:clientData/>
  </xdr:twoCellAnchor>
  <xdr:twoCellAnchor editAs="absolute">
    <xdr:from>
      <xdr:col>6</xdr:col>
      <xdr:colOff>771525</xdr:colOff>
      <xdr:row>0</xdr:row>
      <xdr:rowOff>142875</xdr:rowOff>
    </xdr:from>
    <xdr:to>
      <xdr:col>8</xdr:col>
      <xdr:colOff>704850</xdr:colOff>
      <xdr:row>1</xdr:row>
      <xdr:rowOff>228600</xdr:rowOff>
    </xdr:to>
    <xdr:grpSp>
      <xdr:nvGrpSpPr>
        <xdr:cNvPr id="27" name="Agrupar 2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7F5A6D6-D6D5-F4B6-E369-B57C08FA755A}"/>
            </a:ext>
          </a:extLst>
        </xdr:cNvPr>
        <xdr:cNvGrpSpPr/>
      </xdr:nvGrpSpPr>
      <xdr:grpSpPr>
        <a:xfrm>
          <a:off x="7274502" y="142875"/>
          <a:ext cx="1665143" cy="336839"/>
          <a:chOff x="7000875" y="1514475"/>
          <a:chExt cx="1666875" cy="333375"/>
        </a:xfrm>
      </xdr:grpSpPr>
      <xdr:sp macro="" textlink="">
        <xdr:nvSpPr>
          <xdr:cNvPr id="29" name="Retângulo: Cantos Arredondados 28">
            <a:extLst>
              <a:ext uri="{FF2B5EF4-FFF2-40B4-BE49-F238E27FC236}">
                <a16:creationId xmlns:a16="http://schemas.microsoft.com/office/drawing/2014/main" id="{EA9702EE-1E47-0A88-907C-EB193C279FAA}"/>
              </a:ext>
            </a:extLst>
          </xdr:cNvPr>
          <xdr:cNvSpPr/>
        </xdr:nvSpPr>
        <xdr:spPr>
          <a:xfrm>
            <a:off x="7000875" y="1514475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30" name="CaixaDeTexto 29">
            <a:extLst>
              <a:ext uri="{FF2B5EF4-FFF2-40B4-BE49-F238E27FC236}">
                <a16:creationId xmlns:a16="http://schemas.microsoft.com/office/drawing/2014/main" id="{6A5C5256-F877-4DFF-AF5D-B334B8187A9E}"/>
              </a:ext>
            </a:extLst>
          </xdr:cNvPr>
          <xdr:cNvSpPr txBox="1"/>
        </xdr:nvSpPr>
        <xdr:spPr>
          <a:xfrm>
            <a:off x="7130786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FUNCIONÁRIOS</a:t>
            </a:r>
            <a:endParaRPr lang="pt-BR" sz="1000"/>
          </a:p>
        </xdr:txBody>
      </xdr:sp>
    </xdr:grpSp>
    <xdr:clientData/>
  </xdr:twoCellAnchor>
  <xdr:twoCellAnchor editAs="absolute">
    <xdr:from>
      <xdr:col>8</xdr:col>
      <xdr:colOff>819150</xdr:colOff>
      <xdr:row>0</xdr:row>
      <xdr:rowOff>142875</xdr:rowOff>
    </xdr:from>
    <xdr:to>
      <xdr:col>10</xdr:col>
      <xdr:colOff>752475</xdr:colOff>
      <xdr:row>1</xdr:row>
      <xdr:rowOff>228600</xdr:rowOff>
    </xdr:to>
    <xdr:grpSp>
      <xdr:nvGrpSpPr>
        <xdr:cNvPr id="31" name="Agrupar 3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B68A4BA-6F56-4D00-BFC1-67140F219CB4}"/>
            </a:ext>
          </a:extLst>
        </xdr:cNvPr>
        <xdr:cNvGrpSpPr/>
      </xdr:nvGrpSpPr>
      <xdr:grpSpPr>
        <a:xfrm>
          <a:off x="9053945" y="142875"/>
          <a:ext cx="1665144" cy="336839"/>
          <a:chOff x="7000875" y="1514475"/>
          <a:chExt cx="1666875" cy="333375"/>
        </a:xfrm>
      </xdr:grpSpPr>
      <xdr:sp macro="" textlink="">
        <xdr:nvSpPr>
          <xdr:cNvPr id="32" name="Retângulo: Cantos Arredondados 31">
            <a:extLst>
              <a:ext uri="{FF2B5EF4-FFF2-40B4-BE49-F238E27FC236}">
                <a16:creationId xmlns:a16="http://schemas.microsoft.com/office/drawing/2014/main" id="{F6B4D862-AF6E-A0F4-2935-2EA1723E85DA}"/>
              </a:ext>
            </a:extLst>
          </xdr:cNvPr>
          <xdr:cNvSpPr/>
        </xdr:nvSpPr>
        <xdr:spPr>
          <a:xfrm>
            <a:off x="7000875" y="1514475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33" name="CaixaDeTexto 32">
            <a:extLst>
              <a:ext uri="{FF2B5EF4-FFF2-40B4-BE49-F238E27FC236}">
                <a16:creationId xmlns:a16="http://schemas.microsoft.com/office/drawing/2014/main" id="{7AF9D145-030E-1941-AAA1-D2D35FD643D1}"/>
              </a:ext>
            </a:extLst>
          </xdr:cNvPr>
          <xdr:cNvSpPr txBox="1"/>
        </xdr:nvSpPr>
        <xdr:spPr>
          <a:xfrm>
            <a:off x="7130786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PARÂMETROS</a:t>
            </a:r>
            <a:endParaRPr lang="pt-BR" sz="1000"/>
          </a:p>
        </xdr:txBody>
      </xdr:sp>
    </xdr:grpSp>
    <xdr:clientData/>
  </xdr:twoCellAnchor>
  <xdr:oneCellAnchor>
    <xdr:from>
      <xdr:col>8</xdr:col>
      <xdr:colOff>860714</xdr:colOff>
      <xdr:row>1</xdr:row>
      <xdr:rowOff>246783</xdr:rowOff>
    </xdr:from>
    <xdr:ext cx="2257425" cy="217560"/>
    <xdr:sp macro="" textlink="config!E4">
      <xdr:nvSpPr>
        <xdr:cNvPr id="6182" name="CaixaDeTexto 6181">
          <a:extLst>
            <a:ext uri="{FF2B5EF4-FFF2-40B4-BE49-F238E27FC236}">
              <a16:creationId xmlns:a16="http://schemas.microsoft.com/office/drawing/2014/main" id="{FEA3B5A6-FBB0-46A6-81EC-94EB4F8BCAD0}"/>
            </a:ext>
          </a:extLst>
        </xdr:cNvPr>
        <xdr:cNvSpPr txBox="1"/>
      </xdr:nvSpPr>
      <xdr:spPr>
        <a:xfrm>
          <a:off x="9095509" y="497897"/>
          <a:ext cx="2257425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r"/>
          <a:fld id="{880981C8-43F8-4A32-8898-FFB302CB6ADD}" type="TxLink">
            <a:rPr lang="en-US" sz="8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Calibri"/>
              <a:cs typeface="Calibri"/>
            </a:rPr>
            <a:pPr algn="r"/>
            <a:t>segunda-feira, 03/junho/2024</a:t>
          </a:fld>
          <a:endParaRPr lang="pt-BR" sz="800" b="1">
            <a:solidFill>
              <a:schemeClr val="bg1">
                <a:lumMod val="50000"/>
              </a:schemeClr>
            </a:solidFill>
          </a:endParaRPr>
        </a:p>
      </xdr:txBody>
    </xdr:sp>
    <xdr:clientData/>
  </xdr:oneCellAnchor>
  <xdr:twoCellAnchor>
    <xdr:from>
      <xdr:col>2</xdr:col>
      <xdr:colOff>609598</xdr:colOff>
      <xdr:row>4</xdr:row>
      <xdr:rowOff>47625</xdr:rowOff>
    </xdr:from>
    <xdr:to>
      <xdr:col>11</xdr:col>
      <xdr:colOff>427418</xdr:colOff>
      <xdr:row>7</xdr:row>
      <xdr:rowOff>229801</xdr:rowOff>
    </xdr:to>
    <xdr:grpSp>
      <xdr:nvGrpSpPr>
        <xdr:cNvPr id="6158" name="Agrupar 6157">
          <a:extLst>
            <a:ext uri="{FF2B5EF4-FFF2-40B4-BE49-F238E27FC236}">
              <a16:creationId xmlns:a16="http://schemas.microsoft.com/office/drawing/2014/main" id="{3B6EF83A-AC7A-F2AB-C018-26B82E910979}"/>
            </a:ext>
          </a:extLst>
        </xdr:cNvPr>
        <xdr:cNvGrpSpPr/>
      </xdr:nvGrpSpPr>
      <xdr:grpSpPr>
        <a:xfrm>
          <a:off x="3267939" y="835602"/>
          <a:ext cx="7992002" cy="935517"/>
          <a:chOff x="209548" y="914400"/>
          <a:chExt cx="8000299" cy="925126"/>
        </a:xfrm>
      </xdr:grpSpPr>
      <xdr:sp macro="" textlink="">
        <xdr:nvSpPr>
          <xdr:cNvPr id="6159" name="Retângulo: Cantos Arredondados 6158">
            <a:extLst>
              <a:ext uri="{FF2B5EF4-FFF2-40B4-BE49-F238E27FC236}">
                <a16:creationId xmlns:a16="http://schemas.microsoft.com/office/drawing/2014/main" id="{CA0033C3-BD9E-5FC2-8D82-4BC531282411}"/>
              </a:ext>
            </a:extLst>
          </xdr:cNvPr>
          <xdr:cNvSpPr/>
        </xdr:nvSpPr>
        <xdr:spPr>
          <a:xfrm>
            <a:off x="209550" y="981074"/>
            <a:ext cx="8000297" cy="809625"/>
          </a:xfrm>
          <a:prstGeom prst="roundRect">
            <a:avLst>
              <a:gd name="adj" fmla="val 10601"/>
            </a:avLst>
          </a:prstGeom>
          <a:solidFill>
            <a:srgbClr val="39DA93"/>
          </a:solidFill>
          <a:ln w="12700">
            <a:noFill/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6160" name="CaixaDeTexto 6159">
            <a:extLst>
              <a:ext uri="{FF2B5EF4-FFF2-40B4-BE49-F238E27FC236}">
                <a16:creationId xmlns:a16="http://schemas.microsoft.com/office/drawing/2014/main" id="{B472DABD-5565-A056-9712-F60F279C2395}"/>
              </a:ext>
            </a:extLst>
          </xdr:cNvPr>
          <xdr:cNvSpPr txBox="1"/>
        </xdr:nvSpPr>
        <xdr:spPr>
          <a:xfrm>
            <a:off x="380999" y="1590675"/>
            <a:ext cx="6603521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800" b="1">
                <a:solidFill>
                  <a:schemeClr val="tx1"/>
                </a:solidFill>
              </a:rPr>
              <a:t>SALÁRIOS e BENEFÍCIOS</a:t>
            </a:r>
            <a:endParaRPr lang="pt-BR" sz="800">
              <a:solidFill>
                <a:schemeClr val="tx1"/>
              </a:solidFill>
            </a:endParaRPr>
          </a:p>
        </xdr:txBody>
      </xdr:sp>
      <xdr:sp macro="" textlink="">
        <xdr:nvSpPr>
          <xdr:cNvPr id="6161" name="Retângulo: Cantos Arredondados 6160">
            <a:extLst>
              <a:ext uri="{FF2B5EF4-FFF2-40B4-BE49-F238E27FC236}">
                <a16:creationId xmlns:a16="http://schemas.microsoft.com/office/drawing/2014/main" id="{0E68B5D0-2346-42E5-C708-5D17594B352A}"/>
              </a:ext>
            </a:extLst>
          </xdr:cNvPr>
          <xdr:cNvSpPr/>
        </xdr:nvSpPr>
        <xdr:spPr>
          <a:xfrm>
            <a:off x="209548" y="914400"/>
            <a:ext cx="7988504" cy="695325"/>
          </a:xfrm>
          <a:prstGeom prst="roundRect">
            <a:avLst>
              <a:gd name="adj" fmla="val 6046"/>
            </a:avLst>
          </a:prstGeom>
          <a:solidFill>
            <a:sysClr val="window" lastClr="FFFFFF"/>
          </a:solidFill>
          <a:ln>
            <a:solidFill>
              <a:srgbClr val="39DA93"/>
            </a:solidFill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2</xdr:col>
      <xdr:colOff>949016</xdr:colOff>
      <xdr:row>4</xdr:row>
      <xdr:rowOff>115049</xdr:rowOff>
    </xdr:from>
    <xdr:to>
      <xdr:col>4</xdr:col>
      <xdr:colOff>767768</xdr:colOff>
      <xdr:row>6</xdr:row>
      <xdr:rowOff>86092</xdr:rowOff>
    </xdr:to>
    <xdr:sp macro="" textlink="config!G14">
      <xdr:nvSpPr>
        <xdr:cNvPr id="6183" name="CaixaDeTexto 6182">
          <a:extLst>
            <a:ext uri="{FF2B5EF4-FFF2-40B4-BE49-F238E27FC236}">
              <a16:creationId xmlns:a16="http://schemas.microsoft.com/office/drawing/2014/main" id="{82CC3288-A0BA-4C52-A01E-D40FB364D19C}"/>
            </a:ext>
          </a:extLst>
        </xdr:cNvPr>
        <xdr:cNvSpPr txBox="1"/>
      </xdr:nvSpPr>
      <xdr:spPr>
        <a:xfrm>
          <a:off x="3607357" y="1041572"/>
          <a:ext cx="1931570" cy="473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 algn="ctr"/>
          <a:fld id="{C143EAA2-77EF-4C7C-853F-A7D7B3CF85E8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ctr"/>
            <a:t> R$ -   </a:t>
          </a:fld>
          <a:endParaRPr lang="pt-BR" sz="2400" b="1" i="0" u="none" strike="noStrike">
            <a:solidFill>
              <a:srgbClr val="000000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2</xdr:col>
      <xdr:colOff>1099705</xdr:colOff>
      <xdr:row>5</xdr:row>
      <xdr:rowOff>239583</xdr:rowOff>
    </xdr:from>
    <xdr:to>
      <xdr:col>4</xdr:col>
      <xdr:colOff>519545</xdr:colOff>
      <xdr:row>6</xdr:row>
      <xdr:rowOff>240115</xdr:rowOff>
    </xdr:to>
    <xdr:sp macro="" textlink="">
      <xdr:nvSpPr>
        <xdr:cNvPr id="6184" name="CaixaDeTexto 6183">
          <a:extLst>
            <a:ext uri="{FF2B5EF4-FFF2-40B4-BE49-F238E27FC236}">
              <a16:creationId xmlns:a16="http://schemas.microsoft.com/office/drawing/2014/main" id="{57D6A373-CF0D-43A8-A076-44AC599F84D9}"/>
            </a:ext>
          </a:extLst>
        </xdr:cNvPr>
        <xdr:cNvSpPr txBox="1"/>
      </xdr:nvSpPr>
      <xdr:spPr>
        <a:xfrm>
          <a:off x="3758046" y="1417219"/>
          <a:ext cx="1532658" cy="2516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BR" sz="800" b="1" baseline="0">
              <a:solidFill>
                <a:schemeClr val="bg1">
                  <a:lumMod val="50000"/>
                </a:schemeClr>
              </a:solidFill>
            </a:rPr>
            <a:t>TOTAL DE SALÁRIOS DO MÊS ATUAL</a:t>
          </a:r>
          <a:endParaRPr lang="pt-BR" sz="800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  <xdr:twoCellAnchor>
    <xdr:from>
      <xdr:col>4</xdr:col>
      <xdr:colOff>499929</xdr:colOff>
      <xdr:row>5</xdr:row>
      <xdr:rowOff>234816</xdr:rowOff>
    </xdr:from>
    <xdr:to>
      <xdr:col>5</xdr:col>
      <xdr:colOff>580159</xdr:colOff>
      <xdr:row>6</xdr:row>
      <xdr:rowOff>235348</xdr:rowOff>
    </xdr:to>
    <xdr:sp macro="" textlink="config!I14">
      <xdr:nvSpPr>
        <xdr:cNvPr id="6185" name="CaixaDeTexto 6184">
          <a:extLst>
            <a:ext uri="{FF2B5EF4-FFF2-40B4-BE49-F238E27FC236}">
              <a16:creationId xmlns:a16="http://schemas.microsoft.com/office/drawing/2014/main" id="{C04F7963-1131-4D8A-90F3-FA66746A01F0}"/>
            </a:ext>
          </a:extLst>
        </xdr:cNvPr>
        <xdr:cNvSpPr txBox="1"/>
      </xdr:nvSpPr>
      <xdr:spPr>
        <a:xfrm>
          <a:off x="5271088" y="1412452"/>
          <a:ext cx="946139" cy="2516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/>
          <a:fld id="{2526D77B-61CD-4038-A586-94CD721DDE29}" type="TxLink">
            <a:rPr lang="en-US" sz="800" b="1" i="0" u="none" strike="noStrike" baseline="0">
              <a:solidFill>
                <a:srgbClr val="1A8A57"/>
              </a:solidFill>
              <a:latin typeface="Calibri"/>
              <a:ea typeface="Calibri"/>
              <a:cs typeface="Calibri"/>
            </a:rPr>
            <a:pPr algn="l"/>
            <a:t>-</a:t>
          </a:fld>
          <a:endParaRPr lang="pt-BR" sz="800" b="1">
            <a:solidFill>
              <a:srgbClr val="1A8A57"/>
            </a:solidFill>
          </a:endParaRPr>
        </a:p>
      </xdr:txBody>
    </xdr:sp>
    <xdr:clientData/>
  </xdr:twoCellAnchor>
  <xdr:twoCellAnchor>
    <xdr:from>
      <xdr:col>5</xdr:col>
      <xdr:colOff>819131</xdr:colOff>
      <xdr:row>4</xdr:row>
      <xdr:rowOff>106390</xdr:rowOff>
    </xdr:from>
    <xdr:to>
      <xdr:col>8</xdr:col>
      <xdr:colOff>153004</xdr:colOff>
      <xdr:row>6</xdr:row>
      <xdr:rowOff>77433</xdr:rowOff>
    </xdr:to>
    <xdr:sp macro="" textlink="config!G15">
      <xdr:nvSpPr>
        <xdr:cNvPr id="6190" name="CaixaDeTexto 6189">
          <a:extLst>
            <a:ext uri="{FF2B5EF4-FFF2-40B4-BE49-F238E27FC236}">
              <a16:creationId xmlns:a16="http://schemas.microsoft.com/office/drawing/2014/main" id="{C7582143-DFAF-43AC-9ABF-47B6D6B216DD}"/>
            </a:ext>
          </a:extLst>
        </xdr:cNvPr>
        <xdr:cNvSpPr txBox="1"/>
      </xdr:nvSpPr>
      <xdr:spPr>
        <a:xfrm>
          <a:off x="6456199" y="1032913"/>
          <a:ext cx="1931600" cy="473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 algn="ctr"/>
          <a:fld id="{7C3CC70E-B004-4DD7-82A2-4309CCCC75C5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ctr"/>
            <a:t> R$ -   </a:t>
          </a:fld>
          <a:endParaRPr lang="pt-BR" sz="2400" b="1" i="0" u="none" strike="noStrike">
            <a:solidFill>
              <a:srgbClr val="000000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6</xdr:col>
      <xdr:colOff>51955</xdr:colOff>
      <xdr:row>5</xdr:row>
      <xdr:rowOff>230924</xdr:rowOff>
    </xdr:from>
    <xdr:to>
      <xdr:col>8</xdr:col>
      <xdr:colOff>112569</xdr:colOff>
      <xdr:row>6</xdr:row>
      <xdr:rowOff>231456</xdr:rowOff>
    </xdr:to>
    <xdr:sp macro="" textlink="">
      <xdr:nvSpPr>
        <xdr:cNvPr id="6191" name="CaixaDeTexto 6190">
          <a:extLst>
            <a:ext uri="{FF2B5EF4-FFF2-40B4-BE49-F238E27FC236}">
              <a16:creationId xmlns:a16="http://schemas.microsoft.com/office/drawing/2014/main" id="{76130B5F-AE9D-4C7A-878A-919F8323752B}"/>
            </a:ext>
          </a:extLst>
        </xdr:cNvPr>
        <xdr:cNvSpPr txBox="1"/>
      </xdr:nvSpPr>
      <xdr:spPr>
        <a:xfrm>
          <a:off x="6554932" y="1408560"/>
          <a:ext cx="1792432" cy="2516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BR" sz="800" b="1" baseline="0">
              <a:solidFill>
                <a:schemeClr val="bg1">
                  <a:lumMod val="50000"/>
                </a:schemeClr>
              </a:solidFill>
            </a:rPr>
            <a:t>TOTAL DE BENEFÍCIOS DO MÊS ATUAL</a:t>
          </a:r>
          <a:endParaRPr lang="pt-BR" sz="800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  <xdr:twoCellAnchor>
    <xdr:from>
      <xdr:col>8</xdr:col>
      <xdr:colOff>19321</xdr:colOff>
      <xdr:row>5</xdr:row>
      <xdr:rowOff>224211</xdr:rowOff>
    </xdr:from>
    <xdr:to>
      <xdr:col>9</xdr:col>
      <xdr:colOff>95250</xdr:colOff>
      <xdr:row>6</xdr:row>
      <xdr:rowOff>224743</xdr:rowOff>
    </xdr:to>
    <xdr:sp macro="" textlink="config!I15">
      <xdr:nvSpPr>
        <xdr:cNvPr id="6192" name="CaixaDeTexto 6191">
          <a:extLst>
            <a:ext uri="{FF2B5EF4-FFF2-40B4-BE49-F238E27FC236}">
              <a16:creationId xmlns:a16="http://schemas.microsoft.com/office/drawing/2014/main" id="{458729C3-94CD-450D-BA5B-E079C9F77AAF}"/>
            </a:ext>
          </a:extLst>
        </xdr:cNvPr>
        <xdr:cNvSpPr txBox="1"/>
      </xdr:nvSpPr>
      <xdr:spPr>
        <a:xfrm>
          <a:off x="8254116" y="1401847"/>
          <a:ext cx="941839" cy="2516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indent="0" algn="l"/>
          <a:fld id="{C58E234C-5195-497E-AD2C-ED2A4CD409DF}" type="TxLink">
            <a:rPr lang="en-US" sz="800" b="1" i="0" u="none" strike="noStrike" baseline="0">
              <a:solidFill>
                <a:srgbClr val="1A8A57"/>
              </a:solidFill>
              <a:latin typeface="Calibri"/>
              <a:ea typeface="Calibri"/>
              <a:cs typeface="Calibri"/>
            </a:rPr>
            <a:pPr marL="0" indent="0" algn="l"/>
            <a:t>-</a:t>
          </a:fld>
          <a:endParaRPr lang="pt-BR" sz="800" b="1" i="0" u="none" strike="noStrike" baseline="0">
            <a:solidFill>
              <a:srgbClr val="1A8A57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0</xdr:col>
      <xdr:colOff>170880</xdr:colOff>
      <xdr:row>4</xdr:row>
      <xdr:rowOff>47625</xdr:rowOff>
    </xdr:from>
    <xdr:to>
      <xdr:col>2</xdr:col>
      <xdr:colOff>419099</xdr:colOff>
      <xdr:row>7</xdr:row>
      <xdr:rowOff>229801</xdr:rowOff>
    </xdr:to>
    <xdr:grpSp>
      <xdr:nvGrpSpPr>
        <xdr:cNvPr id="5" name="Agrupar 4">
          <a:extLst>
            <a:ext uri="{FF2B5EF4-FFF2-40B4-BE49-F238E27FC236}">
              <a16:creationId xmlns:a16="http://schemas.microsoft.com/office/drawing/2014/main" id="{3FE9B770-A596-1BAE-8287-7D5A6698B61E}"/>
            </a:ext>
          </a:extLst>
        </xdr:cNvPr>
        <xdr:cNvGrpSpPr/>
      </xdr:nvGrpSpPr>
      <xdr:grpSpPr>
        <a:xfrm>
          <a:off x="170880" y="835602"/>
          <a:ext cx="2906560" cy="935517"/>
          <a:chOff x="170880" y="845127"/>
          <a:chExt cx="2906560" cy="935517"/>
        </a:xfrm>
      </xdr:grpSpPr>
      <xdr:sp macro="" textlink="">
        <xdr:nvSpPr>
          <xdr:cNvPr id="6175" name="Retângulo: Cantos Arredondados 6174">
            <a:extLst>
              <a:ext uri="{FF2B5EF4-FFF2-40B4-BE49-F238E27FC236}">
                <a16:creationId xmlns:a16="http://schemas.microsoft.com/office/drawing/2014/main" id="{EEE8606D-00C7-376D-6663-8F6C23966BCD}"/>
              </a:ext>
            </a:extLst>
          </xdr:cNvPr>
          <xdr:cNvSpPr/>
        </xdr:nvSpPr>
        <xdr:spPr>
          <a:xfrm>
            <a:off x="171449" y="911801"/>
            <a:ext cx="2905991" cy="820016"/>
          </a:xfrm>
          <a:prstGeom prst="roundRect">
            <a:avLst>
              <a:gd name="adj" fmla="val 10601"/>
            </a:avLst>
          </a:prstGeom>
          <a:solidFill>
            <a:srgbClr val="74A3FC"/>
          </a:solidFill>
          <a:ln w="12700">
            <a:noFill/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6176" name="CaixaDeTexto 6175">
            <a:extLst>
              <a:ext uri="{FF2B5EF4-FFF2-40B4-BE49-F238E27FC236}">
                <a16:creationId xmlns:a16="http://schemas.microsoft.com/office/drawing/2014/main" id="{ABF107BF-AFE5-DA8E-9E24-90AB002D1AE4}"/>
              </a:ext>
            </a:extLst>
          </xdr:cNvPr>
          <xdr:cNvSpPr txBox="1"/>
        </xdr:nvSpPr>
        <xdr:spPr>
          <a:xfrm>
            <a:off x="251982" y="1528330"/>
            <a:ext cx="2625434" cy="25231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800" b="1">
                <a:solidFill>
                  <a:schemeClr val="bg1"/>
                </a:solidFill>
              </a:rPr>
              <a:t>FUNCIONÁRIO</a:t>
            </a:r>
            <a:r>
              <a:rPr lang="pt-BR" sz="800" b="1" baseline="0">
                <a:solidFill>
                  <a:schemeClr val="bg1"/>
                </a:solidFill>
              </a:rPr>
              <a:t>S</a:t>
            </a:r>
            <a:endParaRPr lang="pt-BR" sz="800">
              <a:solidFill>
                <a:schemeClr val="bg1"/>
              </a:solidFill>
            </a:endParaRPr>
          </a:p>
        </xdr:txBody>
      </xdr:sp>
      <xdr:sp macro="" textlink="">
        <xdr:nvSpPr>
          <xdr:cNvPr id="6177" name="Retângulo: Cantos Arredondados 6176">
            <a:extLst>
              <a:ext uri="{FF2B5EF4-FFF2-40B4-BE49-F238E27FC236}">
                <a16:creationId xmlns:a16="http://schemas.microsoft.com/office/drawing/2014/main" id="{CBFCF198-52D7-844B-5554-973956F69A26}"/>
              </a:ext>
            </a:extLst>
          </xdr:cNvPr>
          <xdr:cNvSpPr/>
        </xdr:nvSpPr>
        <xdr:spPr>
          <a:xfrm>
            <a:off x="171448" y="845127"/>
            <a:ext cx="2896468" cy="705716"/>
          </a:xfrm>
          <a:prstGeom prst="roundRect">
            <a:avLst>
              <a:gd name="adj" fmla="val 7416"/>
            </a:avLst>
          </a:prstGeom>
          <a:solidFill>
            <a:sysClr val="window" lastClr="FFFFFF"/>
          </a:solidFill>
          <a:ln>
            <a:solidFill>
              <a:srgbClr val="74A3FC"/>
            </a:solidFill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6212" name="Agrupar 6211">
            <a:extLst>
              <a:ext uri="{FF2B5EF4-FFF2-40B4-BE49-F238E27FC236}">
                <a16:creationId xmlns:a16="http://schemas.microsoft.com/office/drawing/2014/main" id="{1377E9FC-8D4C-12EB-DAD5-F764ACAEFD94}"/>
              </a:ext>
            </a:extLst>
          </xdr:cNvPr>
          <xdr:cNvGrpSpPr/>
        </xdr:nvGrpSpPr>
        <xdr:grpSpPr>
          <a:xfrm>
            <a:off x="170880" y="883227"/>
            <a:ext cx="843100" cy="741865"/>
            <a:chOff x="170880" y="1009650"/>
            <a:chExt cx="838770" cy="731474"/>
          </a:xfrm>
        </xdr:grpSpPr>
        <xdr:sp macro="" textlink="config!C14">
          <xdr:nvSpPr>
            <xdr:cNvPr id="6178" name="CaixaDeTexto 6177">
              <a:extLst>
                <a:ext uri="{FF2B5EF4-FFF2-40B4-BE49-F238E27FC236}">
                  <a16:creationId xmlns:a16="http://schemas.microsoft.com/office/drawing/2014/main" id="{24DEF00E-6944-4D4B-A9EA-55D1CA628E9F}"/>
                </a:ext>
              </a:extLst>
            </xdr:cNvPr>
            <xdr:cNvSpPr txBox="1"/>
          </xdr:nvSpPr>
          <xdr:spPr>
            <a:xfrm>
              <a:off x="170880" y="1009650"/>
              <a:ext cx="838770" cy="4680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fld id="{786303E4-7C30-457C-9EDE-C5028927FF39}" type="TxLink">
                <a:rPr lang="en-US" sz="2400" b="1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pPr algn="ctr"/>
                <a:t>0</a:t>
              </a:fld>
              <a:endParaRPr lang="pt-BR" sz="2400"/>
            </a:p>
          </xdr:txBody>
        </xdr:sp>
        <xdr:sp macro="" textlink="">
          <xdr:nvSpPr>
            <xdr:cNvPr id="6179" name="CaixaDeTexto 6178">
              <a:extLst>
                <a:ext uri="{FF2B5EF4-FFF2-40B4-BE49-F238E27FC236}">
                  <a16:creationId xmlns:a16="http://schemas.microsoft.com/office/drawing/2014/main" id="{B11B2DF3-FC8A-4B34-A31A-97873C2A730A}"/>
                </a:ext>
              </a:extLst>
            </xdr:cNvPr>
            <xdr:cNvSpPr txBox="1"/>
          </xdr:nvSpPr>
          <xdr:spPr>
            <a:xfrm>
              <a:off x="190500" y="1381124"/>
              <a:ext cx="800099" cy="360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pt-BR" sz="800" b="1">
                  <a:solidFill>
                    <a:schemeClr val="bg1">
                      <a:lumMod val="65000"/>
                    </a:schemeClr>
                  </a:solidFill>
                </a:rPr>
                <a:t>ATIVOS</a:t>
              </a:r>
              <a:endParaRPr lang="pt-BR" sz="800">
                <a:solidFill>
                  <a:schemeClr val="bg1">
                    <a:lumMod val="65000"/>
                  </a:schemeClr>
                </a:solidFill>
              </a:endParaRPr>
            </a:p>
          </xdr:txBody>
        </xdr:sp>
      </xdr:grpSp>
      <xdr:grpSp>
        <xdr:nvGrpSpPr>
          <xdr:cNvPr id="6211" name="Agrupar 6210">
            <a:extLst>
              <a:ext uri="{FF2B5EF4-FFF2-40B4-BE49-F238E27FC236}">
                <a16:creationId xmlns:a16="http://schemas.microsoft.com/office/drawing/2014/main" id="{D7214B43-3DA8-CB82-DDFA-DA7BBC007A02}"/>
              </a:ext>
            </a:extLst>
          </xdr:cNvPr>
          <xdr:cNvGrpSpPr/>
        </xdr:nvGrpSpPr>
        <xdr:grpSpPr>
          <a:xfrm>
            <a:off x="1165810" y="883227"/>
            <a:ext cx="838770" cy="694240"/>
            <a:chOff x="961455" y="1009650"/>
            <a:chExt cx="838770" cy="683849"/>
          </a:xfrm>
        </xdr:grpSpPr>
        <xdr:sp macro="" textlink="config!C15">
          <xdr:nvSpPr>
            <xdr:cNvPr id="6206" name="CaixaDeTexto 6205">
              <a:extLst>
                <a:ext uri="{FF2B5EF4-FFF2-40B4-BE49-F238E27FC236}">
                  <a16:creationId xmlns:a16="http://schemas.microsoft.com/office/drawing/2014/main" id="{2401A7BD-5C9C-4749-A544-271EFD0E9C71}"/>
                </a:ext>
              </a:extLst>
            </xdr:cNvPr>
            <xdr:cNvSpPr txBox="1"/>
          </xdr:nvSpPr>
          <xdr:spPr>
            <a:xfrm>
              <a:off x="961455" y="1009650"/>
              <a:ext cx="838770" cy="4680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indent="0" algn="ctr"/>
              <a:fld id="{4F27B7F4-78F2-476A-92BC-17B297A5D57E}" type="TxLink">
                <a:rPr lang="en-US" sz="2400" b="1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pPr marL="0" indent="0" algn="ctr"/>
                <a:t>0</a:t>
              </a:fld>
              <a:endParaRPr lang="pt-BR" sz="2400" b="1" i="0" u="none" strike="noStrike">
                <a:solidFill>
                  <a:srgbClr val="000000"/>
                </a:solidFill>
                <a:latin typeface="Calibri"/>
                <a:ea typeface="Calibri"/>
                <a:cs typeface="Calibri"/>
              </a:endParaRPr>
            </a:p>
          </xdr:txBody>
        </xdr:sp>
        <xdr:sp macro="" textlink="">
          <xdr:nvSpPr>
            <xdr:cNvPr id="6207" name="CaixaDeTexto 6206">
              <a:extLst>
                <a:ext uri="{FF2B5EF4-FFF2-40B4-BE49-F238E27FC236}">
                  <a16:creationId xmlns:a16="http://schemas.microsoft.com/office/drawing/2014/main" id="{CCBA1B77-3E39-4109-81FE-7ED2DA95D5A0}"/>
                </a:ext>
              </a:extLst>
            </xdr:cNvPr>
            <xdr:cNvSpPr txBox="1"/>
          </xdr:nvSpPr>
          <xdr:spPr>
            <a:xfrm>
              <a:off x="981075" y="1333499"/>
              <a:ext cx="800099" cy="360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pt-BR" sz="800" b="1">
                  <a:solidFill>
                    <a:schemeClr val="bg1">
                      <a:lumMod val="65000"/>
                    </a:schemeClr>
                  </a:solidFill>
                </a:rPr>
                <a:t>ADMITIDOS</a:t>
              </a:r>
            </a:p>
            <a:p>
              <a:pPr algn="ctr"/>
              <a:r>
                <a:rPr lang="pt-BR" sz="800" b="1">
                  <a:solidFill>
                    <a:schemeClr val="bg1">
                      <a:lumMod val="65000"/>
                    </a:schemeClr>
                  </a:solidFill>
                </a:rPr>
                <a:t>NO MÊS</a:t>
              </a:r>
              <a:endParaRPr lang="pt-BR" sz="800">
                <a:solidFill>
                  <a:schemeClr val="bg1">
                    <a:lumMod val="65000"/>
                  </a:schemeClr>
                </a:solidFill>
              </a:endParaRPr>
            </a:p>
          </xdr:txBody>
        </xdr:sp>
      </xdr:grpSp>
      <xdr:grpSp>
        <xdr:nvGrpSpPr>
          <xdr:cNvPr id="6210" name="Agrupar 6209">
            <a:extLst>
              <a:ext uri="{FF2B5EF4-FFF2-40B4-BE49-F238E27FC236}">
                <a16:creationId xmlns:a16="http://schemas.microsoft.com/office/drawing/2014/main" id="{F928DF6A-1A99-330D-9EE9-282D9A245253}"/>
              </a:ext>
            </a:extLst>
          </xdr:cNvPr>
          <xdr:cNvGrpSpPr/>
        </xdr:nvGrpSpPr>
        <xdr:grpSpPr>
          <a:xfrm>
            <a:off x="2156410" y="883227"/>
            <a:ext cx="835306" cy="694240"/>
            <a:chOff x="1999680" y="1009650"/>
            <a:chExt cx="838770" cy="683849"/>
          </a:xfrm>
        </xdr:grpSpPr>
        <xdr:sp macro="" textlink="config!C16">
          <xdr:nvSpPr>
            <xdr:cNvPr id="6208" name="CaixaDeTexto 6207">
              <a:extLst>
                <a:ext uri="{FF2B5EF4-FFF2-40B4-BE49-F238E27FC236}">
                  <a16:creationId xmlns:a16="http://schemas.microsoft.com/office/drawing/2014/main" id="{97C22203-DB4D-438B-939A-15766074415C}"/>
                </a:ext>
              </a:extLst>
            </xdr:cNvPr>
            <xdr:cNvSpPr txBox="1"/>
          </xdr:nvSpPr>
          <xdr:spPr>
            <a:xfrm>
              <a:off x="1999680" y="1009650"/>
              <a:ext cx="838770" cy="4680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indent="0" algn="ctr"/>
              <a:fld id="{441679BA-52D5-44CB-9B97-65D540F90F49}" type="TxLink">
                <a:rPr lang="en-US" sz="2400" b="1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pPr marL="0" indent="0" algn="ctr"/>
                <a:t>0</a:t>
              </a:fld>
              <a:endParaRPr lang="pt-BR" sz="2400" b="1" i="0" u="none" strike="noStrike">
                <a:solidFill>
                  <a:srgbClr val="000000"/>
                </a:solidFill>
                <a:latin typeface="Calibri"/>
                <a:ea typeface="Calibri"/>
                <a:cs typeface="Calibri"/>
              </a:endParaRPr>
            </a:p>
          </xdr:txBody>
        </xdr:sp>
        <xdr:sp macro="" textlink="">
          <xdr:nvSpPr>
            <xdr:cNvPr id="6209" name="CaixaDeTexto 6208">
              <a:extLst>
                <a:ext uri="{FF2B5EF4-FFF2-40B4-BE49-F238E27FC236}">
                  <a16:creationId xmlns:a16="http://schemas.microsoft.com/office/drawing/2014/main" id="{8EFDD601-A72C-4BA5-8D5C-7AE12C52B273}"/>
                </a:ext>
              </a:extLst>
            </xdr:cNvPr>
            <xdr:cNvSpPr txBox="1"/>
          </xdr:nvSpPr>
          <xdr:spPr>
            <a:xfrm>
              <a:off x="2019300" y="1333499"/>
              <a:ext cx="800099" cy="360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pt-BR" sz="800" b="1">
                  <a:solidFill>
                    <a:schemeClr val="bg1">
                      <a:lumMod val="65000"/>
                    </a:schemeClr>
                  </a:solidFill>
                </a:rPr>
                <a:t>DEMITIDOS</a:t>
              </a:r>
            </a:p>
            <a:p>
              <a:pPr algn="ctr"/>
              <a:r>
                <a:rPr lang="pt-BR" sz="800" b="1">
                  <a:solidFill>
                    <a:schemeClr val="bg1">
                      <a:lumMod val="65000"/>
                    </a:schemeClr>
                  </a:solidFill>
                </a:rPr>
                <a:t>NO</a:t>
              </a:r>
              <a:r>
                <a:rPr lang="pt-BR" sz="800" b="1" baseline="0">
                  <a:solidFill>
                    <a:schemeClr val="bg1">
                      <a:lumMod val="65000"/>
                    </a:schemeClr>
                  </a:solidFill>
                </a:rPr>
                <a:t> MÊS</a:t>
              </a:r>
              <a:endParaRPr lang="pt-BR" sz="800">
                <a:solidFill>
                  <a:schemeClr val="bg1">
                    <a:lumMod val="65000"/>
                  </a:schemeClr>
                </a:solidFill>
              </a:endParaRPr>
            </a:p>
          </xdr:txBody>
        </xdr:sp>
      </xdr:grpSp>
      <xdr:cxnSp macro="">
        <xdr:nvCxnSpPr>
          <xdr:cNvPr id="6214" name="Conector reto 6213">
            <a:extLst>
              <a:ext uri="{FF2B5EF4-FFF2-40B4-BE49-F238E27FC236}">
                <a16:creationId xmlns:a16="http://schemas.microsoft.com/office/drawing/2014/main" id="{4CBD31EC-E07F-B3EE-C9E2-EE5DF63AF359}"/>
              </a:ext>
            </a:extLst>
          </xdr:cNvPr>
          <xdr:cNvCxnSpPr/>
        </xdr:nvCxnSpPr>
        <xdr:spPr>
          <a:xfrm>
            <a:off x="2071255" y="1026102"/>
            <a:ext cx="0" cy="387928"/>
          </a:xfrm>
          <a:prstGeom prst="line">
            <a:avLst/>
          </a:prstGeom>
          <a:ln>
            <a:solidFill>
              <a:srgbClr val="74A3FC">
                <a:alpha val="60000"/>
              </a:srgb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215" name="Conector reto 6214">
            <a:extLst>
              <a:ext uri="{FF2B5EF4-FFF2-40B4-BE49-F238E27FC236}">
                <a16:creationId xmlns:a16="http://schemas.microsoft.com/office/drawing/2014/main" id="{D909180A-CE85-39AA-514A-DC9AC8FB4661}"/>
              </a:ext>
            </a:extLst>
          </xdr:cNvPr>
          <xdr:cNvCxnSpPr/>
        </xdr:nvCxnSpPr>
        <xdr:spPr>
          <a:xfrm>
            <a:off x="1080655" y="1026102"/>
            <a:ext cx="0" cy="387928"/>
          </a:xfrm>
          <a:prstGeom prst="line">
            <a:avLst/>
          </a:prstGeom>
          <a:ln>
            <a:solidFill>
              <a:srgbClr val="74A3FC">
                <a:alpha val="60000"/>
              </a:srgb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134216</xdr:colOff>
      <xdr:row>8</xdr:row>
      <xdr:rowOff>102179</xdr:rowOff>
    </xdr:from>
    <xdr:to>
      <xdr:col>6</xdr:col>
      <xdr:colOff>398317</xdr:colOff>
      <xdr:row>15</xdr:row>
      <xdr:rowOff>168854</xdr:rowOff>
    </xdr:to>
    <xdr:grpSp>
      <xdr:nvGrpSpPr>
        <xdr:cNvPr id="6232" name="Agrupar 6231">
          <a:extLst>
            <a:ext uri="{FF2B5EF4-FFF2-40B4-BE49-F238E27FC236}">
              <a16:creationId xmlns:a16="http://schemas.microsoft.com/office/drawing/2014/main" id="{5B1C388C-D5DD-72EF-5506-5493CB10A85C}"/>
            </a:ext>
          </a:extLst>
        </xdr:cNvPr>
        <xdr:cNvGrpSpPr/>
      </xdr:nvGrpSpPr>
      <xdr:grpSpPr>
        <a:xfrm>
          <a:off x="134216" y="1894611"/>
          <a:ext cx="6767078" cy="1824470"/>
          <a:chOff x="152400" y="4229100"/>
          <a:chExt cx="6771432" cy="1800225"/>
        </a:xfrm>
      </xdr:grpSpPr>
      <xdr:sp macro="" textlink="">
        <xdr:nvSpPr>
          <xdr:cNvPr id="6216" name="Retângulo: Cantos Arredondados 6215">
            <a:extLst>
              <a:ext uri="{FF2B5EF4-FFF2-40B4-BE49-F238E27FC236}">
                <a16:creationId xmlns:a16="http://schemas.microsoft.com/office/drawing/2014/main" id="{1CA1405F-575E-42E6-99AF-3E9CE1FA76C6}"/>
              </a:ext>
            </a:extLst>
          </xdr:cNvPr>
          <xdr:cNvSpPr/>
        </xdr:nvSpPr>
        <xdr:spPr>
          <a:xfrm>
            <a:off x="200024" y="4229100"/>
            <a:ext cx="6723808" cy="1781175"/>
          </a:xfrm>
          <a:prstGeom prst="roundRect">
            <a:avLst>
              <a:gd name="adj" fmla="val 3269"/>
            </a:avLst>
          </a:prstGeom>
          <a:solidFill>
            <a:sysClr val="window" lastClr="FFFFFF"/>
          </a:solidFill>
          <a:ln>
            <a:solidFill>
              <a:srgbClr val="39DA93"/>
            </a:solidFill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aphicFrame macro="">
        <xdr:nvGraphicFramePr>
          <xdr:cNvPr id="6217" name="Gráfico 6216">
            <a:extLst>
              <a:ext uri="{FF2B5EF4-FFF2-40B4-BE49-F238E27FC236}">
                <a16:creationId xmlns:a16="http://schemas.microsoft.com/office/drawing/2014/main" id="{4DE58448-B713-4181-B929-9FBD4A3DE5D9}"/>
              </a:ext>
            </a:extLst>
          </xdr:cNvPr>
          <xdr:cNvGraphicFramePr>
            <a:graphicFrameLocks/>
          </xdr:cNvGraphicFramePr>
        </xdr:nvGraphicFramePr>
        <xdr:xfrm>
          <a:off x="152400" y="4524375"/>
          <a:ext cx="6684787" cy="15049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">
        <xdr:nvSpPr>
          <xdr:cNvPr id="6218" name="CaixaDeTexto 6217">
            <a:extLst>
              <a:ext uri="{FF2B5EF4-FFF2-40B4-BE49-F238E27FC236}">
                <a16:creationId xmlns:a16="http://schemas.microsoft.com/office/drawing/2014/main" id="{8A22F7F5-C65C-4F24-9895-579D91181779}"/>
              </a:ext>
            </a:extLst>
          </xdr:cNvPr>
          <xdr:cNvSpPr txBox="1"/>
        </xdr:nvSpPr>
        <xdr:spPr>
          <a:xfrm>
            <a:off x="238125" y="4257675"/>
            <a:ext cx="1905000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800" b="1">
                <a:solidFill>
                  <a:schemeClr val="tx1">
                    <a:lumMod val="50000"/>
                    <a:lumOff val="50000"/>
                  </a:schemeClr>
                </a:solidFill>
              </a:rPr>
              <a:t>TOTAL</a:t>
            </a:r>
            <a:r>
              <a:rPr lang="pt-BR" sz="800" b="1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EM SALÁRIOS</a:t>
            </a:r>
            <a:endParaRPr lang="pt-BR" sz="800">
              <a:solidFill>
                <a:schemeClr val="tx1">
                  <a:lumMod val="50000"/>
                  <a:lumOff val="50000"/>
                </a:schemeClr>
              </a:solidFill>
            </a:endParaRPr>
          </a:p>
        </xdr:txBody>
      </xdr:sp>
    </xdr:grpSp>
    <xdr:clientData/>
  </xdr:twoCellAnchor>
  <xdr:twoCellAnchor>
    <xdr:from>
      <xdr:col>2</xdr:col>
      <xdr:colOff>407818</xdr:colOff>
      <xdr:row>16</xdr:row>
      <xdr:rowOff>69273</xdr:rowOff>
    </xdr:from>
    <xdr:to>
      <xdr:col>6</xdr:col>
      <xdr:colOff>415637</xdr:colOff>
      <xdr:row>23</xdr:row>
      <xdr:rowOff>135948</xdr:rowOff>
    </xdr:to>
    <xdr:grpSp>
      <xdr:nvGrpSpPr>
        <xdr:cNvPr id="6229" name="Agrupar 6228">
          <a:extLst>
            <a:ext uri="{FF2B5EF4-FFF2-40B4-BE49-F238E27FC236}">
              <a16:creationId xmlns:a16="http://schemas.microsoft.com/office/drawing/2014/main" id="{41A0ED0D-4A5F-CFBB-CCB5-429D9A515278}"/>
            </a:ext>
          </a:extLst>
        </xdr:cNvPr>
        <xdr:cNvGrpSpPr/>
      </xdr:nvGrpSpPr>
      <xdr:grpSpPr>
        <a:xfrm>
          <a:off x="3066159" y="3870614"/>
          <a:ext cx="3852455" cy="1824470"/>
          <a:chOff x="6924674" y="4229100"/>
          <a:chExt cx="3854933" cy="1800225"/>
        </a:xfrm>
      </xdr:grpSpPr>
      <xdr:sp macro="" textlink="">
        <xdr:nvSpPr>
          <xdr:cNvPr id="6226" name="Retângulo: Cantos Arredondados 6225">
            <a:extLst>
              <a:ext uri="{FF2B5EF4-FFF2-40B4-BE49-F238E27FC236}">
                <a16:creationId xmlns:a16="http://schemas.microsoft.com/office/drawing/2014/main" id="{52C41651-C91E-4482-921E-F0D5C463B491}"/>
              </a:ext>
            </a:extLst>
          </xdr:cNvPr>
          <xdr:cNvSpPr/>
        </xdr:nvSpPr>
        <xdr:spPr>
          <a:xfrm>
            <a:off x="6924675" y="4229100"/>
            <a:ext cx="3854932" cy="1776080"/>
          </a:xfrm>
          <a:prstGeom prst="roundRect">
            <a:avLst>
              <a:gd name="adj" fmla="val 3269"/>
            </a:avLst>
          </a:prstGeom>
          <a:solidFill>
            <a:sysClr val="window" lastClr="FFFFFF"/>
          </a:solidFill>
          <a:ln>
            <a:solidFill>
              <a:srgbClr val="39DA93"/>
            </a:solidFill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aphicFrame macro="">
        <xdr:nvGraphicFramePr>
          <xdr:cNvPr id="6227" name="Gráfico 6226">
            <a:extLst>
              <a:ext uri="{FF2B5EF4-FFF2-40B4-BE49-F238E27FC236}">
                <a16:creationId xmlns:a16="http://schemas.microsoft.com/office/drawing/2014/main" id="{0346A7B9-5065-4D86-B38E-D682D713B7FB}"/>
              </a:ext>
            </a:extLst>
          </xdr:cNvPr>
          <xdr:cNvGraphicFramePr>
            <a:graphicFrameLocks/>
          </xdr:cNvGraphicFramePr>
        </xdr:nvGraphicFramePr>
        <xdr:xfrm>
          <a:off x="6924674" y="4524375"/>
          <a:ext cx="3629652" cy="15049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6228" name="CaixaDeTexto 6227">
            <a:extLst>
              <a:ext uri="{FF2B5EF4-FFF2-40B4-BE49-F238E27FC236}">
                <a16:creationId xmlns:a16="http://schemas.microsoft.com/office/drawing/2014/main" id="{ACAE0608-6E67-4621-826F-592C32474792}"/>
              </a:ext>
            </a:extLst>
          </xdr:cNvPr>
          <xdr:cNvSpPr txBox="1"/>
        </xdr:nvSpPr>
        <xdr:spPr>
          <a:xfrm>
            <a:off x="6953250" y="4257675"/>
            <a:ext cx="1905000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800" b="1">
                <a:solidFill>
                  <a:schemeClr val="tx1">
                    <a:lumMod val="50000"/>
                    <a:lumOff val="50000"/>
                  </a:schemeClr>
                </a:solidFill>
              </a:rPr>
              <a:t>TOTAL</a:t>
            </a:r>
            <a:r>
              <a:rPr lang="pt-BR" sz="800" b="1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EM BENEFÍCIOS</a:t>
            </a:r>
            <a:endParaRPr lang="pt-BR" sz="800">
              <a:solidFill>
                <a:schemeClr val="tx1">
                  <a:lumMod val="50000"/>
                  <a:lumOff val="50000"/>
                </a:schemeClr>
              </a:solidFill>
            </a:endParaRPr>
          </a:p>
        </xdr:txBody>
      </xdr:sp>
    </xdr:grpSp>
    <xdr:clientData/>
  </xdr:twoCellAnchor>
  <xdr:twoCellAnchor>
    <xdr:from>
      <xdr:col>11</xdr:col>
      <xdr:colOff>1</xdr:colOff>
      <xdr:row>0</xdr:row>
      <xdr:rowOff>155865</xdr:rowOff>
    </xdr:from>
    <xdr:to>
      <xdr:col>11</xdr:col>
      <xdr:colOff>424295</xdr:colOff>
      <xdr:row>1</xdr:row>
      <xdr:rowOff>225136</xdr:rowOff>
    </xdr:to>
    <xdr:grpSp>
      <xdr:nvGrpSpPr>
        <xdr:cNvPr id="10" name="Agrupar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BE26242-083B-D918-C8A9-719CD2472D2B}"/>
            </a:ext>
          </a:extLst>
        </xdr:cNvPr>
        <xdr:cNvGrpSpPr/>
      </xdr:nvGrpSpPr>
      <xdr:grpSpPr>
        <a:xfrm>
          <a:off x="10832524" y="155865"/>
          <a:ext cx="424294" cy="320385"/>
          <a:chOff x="11074978" y="181842"/>
          <a:chExt cx="424294" cy="320385"/>
        </a:xfrm>
      </xdr:grpSpPr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2645E561-D58A-4676-B145-F7B81D441456}"/>
              </a:ext>
            </a:extLst>
          </xdr:cNvPr>
          <xdr:cNvSpPr/>
        </xdr:nvSpPr>
        <xdr:spPr>
          <a:xfrm>
            <a:off x="11074978" y="181842"/>
            <a:ext cx="424294" cy="32038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8" name="Imagem 7" descr="Uma imagem contendo objeto, placa, relógio, placar&#10;&#10;Descrição gerada automaticamente">
            <a:extLst>
              <a:ext uri="{FF2B5EF4-FFF2-40B4-BE49-F238E27FC236}">
                <a16:creationId xmlns:a16="http://schemas.microsoft.com/office/drawing/2014/main" id="{3EBBB635-E7C0-ED0F-384D-895B8F82646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152909" y="207818"/>
            <a:ext cx="268432" cy="268432"/>
          </a:xfrm>
          <a:prstGeom prst="rect">
            <a:avLst/>
          </a:prstGeom>
        </xdr:spPr>
      </xdr:pic>
    </xdr:grpSp>
    <xdr:clientData/>
  </xdr:twoCellAnchor>
  <xdr:twoCellAnchor>
    <xdr:from>
      <xdr:col>8</xdr:col>
      <xdr:colOff>837336</xdr:colOff>
      <xdr:row>4</xdr:row>
      <xdr:rowOff>148937</xdr:rowOff>
    </xdr:from>
    <xdr:to>
      <xdr:col>11</xdr:col>
      <xdr:colOff>456336</xdr:colOff>
      <xdr:row>6</xdr:row>
      <xdr:rowOff>121650</xdr:rowOff>
    </xdr:to>
    <xdr:sp macro="" textlink="config!O29">
      <xdr:nvSpPr>
        <xdr:cNvPr id="6238" name="CaixaDeTexto 6237">
          <a:extLst>
            <a:ext uri="{FF2B5EF4-FFF2-40B4-BE49-F238E27FC236}">
              <a16:creationId xmlns:a16="http://schemas.microsoft.com/office/drawing/2014/main" id="{E633BABC-071E-4D00-9FDB-0CF134940376}"/>
            </a:ext>
          </a:extLst>
        </xdr:cNvPr>
        <xdr:cNvSpPr txBox="1"/>
      </xdr:nvSpPr>
      <xdr:spPr>
        <a:xfrm>
          <a:off x="9072131" y="1075460"/>
          <a:ext cx="2216728" cy="474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 algn="ctr"/>
          <a:fld id="{78223D18-C368-4BA0-8236-144275947918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ctr"/>
            <a:t> R$ -   </a:t>
          </a:fld>
          <a:endParaRPr lang="pt-BR" sz="2400" b="1" i="0" u="none" strike="noStrike">
            <a:solidFill>
              <a:srgbClr val="000000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9</xdr:col>
      <xdr:colOff>65810</xdr:colOff>
      <xdr:row>6</xdr:row>
      <xdr:rowOff>21648</xdr:rowOff>
    </xdr:from>
    <xdr:to>
      <xdr:col>11</xdr:col>
      <xdr:colOff>407844</xdr:colOff>
      <xdr:row>7</xdr:row>
      <xdr:rowOff>22849</xdr:rowOff>
    </xdr:to>
    <xdr:sp macro="" textlink="">
      <xdr:nvSpPr>
        <xdr:cNvPr id="6239" name="CaixaDeTexto 6238">
          <a:extLst>
            <a:ext uri="{FF2B5EF4-FFF2-40B4-BE49-F238E27FC236}">
              <a16:creationId xmlns:a16="http://schemas.microsoft.com/office/drawing/2014/main" id="{14930618-B893-4FF9-AB04-F3FC9A925769}"/>
            </a:ext>
          </a:extLst>
        </xdr:cNvPr>
        <xdr:cNvSpPr txBox="1"/>
      </xdr:nvSpPr>
      <xdr:spPr>
        <a:xfrm>
          <a:off x="9166515" y="1450398"/>
          <a:ext cx="2073852" cy="2523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BR" sz="800" b="1" baseline="0">
              <a:solidFill>
                <a:schemeClr val="bg1">
                  <a:lumMod val="50000"/>
                </a:schemeClr>
              </a:solidFill>
            </a:rPr>
            <a:t>TOTAL NO ANO</a:t>
          </a:r>
          <a:endParaRPr lang="pt-BR" sz="800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  <xdr:twoCellAnchor>
    <xdr:from>
      <xdr:col>6</xdr:col>
      <xdr:colOff>588827</xdr:colOff>
      <xdr:row>16</xdr:row>
      <xdr:rowOff>69273</xdr:rowOff>
    </xdr:from>
    <xdr:to>
      <xdr:col>11</xdr:col>
      <xdr:colOff>417281</xdr:colOff>
      <xdr:row>23</xdr:row>
      <xdr:rowOff>113789</xdr:rowOff>
    </xdr:to>
    <xdr:grpSp>
      <xdr:nvGrpSpPr>
        <xdr:cNvPr id="63" name="Agrupar 62">
          <a:extLst>
            <a:ext uri="{FF2B5EF4-FFF2-40B4-BE49-F238E27FC236}">
              <a16:creationId xmlns:a16="http://schemas.microsoft.com/office/drawing/2014/main" id="{3FBF6488-BFBA-C8E7-986F-1ED4F0587EBF}"/>
            </a:ext>
          </a:extLst>
        </xdr:cNvPr>
        <xdr:cNvGrpSpPr/>
      </xdr:nvGrpSpPr>
      <xdr:grpSpPr>
        <a:xfrm>
          <a:off x="7091804" y="3870614"/>
          <a:ext cx="4158000" cy="1802311"/>
          <a:chOff x="4054866" y="2104159"/>
          <a:chExt cx="3384631" cy="1802312"/>
        </a:xfrm>
      </xdr:grpSpPr>
      <xdr:sp macro="" textlink="">
        <xdr:nvSpPr>
          <xdr:cNvPr id="55" name="Retângulo: Cantos Arredondados 54">
            <a:extLst>
              <a:ext uri="{FF2B5EF4-FFF2-40B4-BE49-F238E27FC236}">
                <a16:creationId xmlns:a16="http://schemas.microsoft.com/office/drawing/2014/main" id="{96A78861-617F-44AE-AAA2-D60448EC168C}"/>
              </a:ext>
            </a:extLst>
          </xdr:cNvPr>
          <xdr:cNvSpPr/>
        </xdr:nvSpPr>
        <xdr:spPr>
          <a:xfrm>
            <a:off x="4054866" y="2104159"/>
            <a:ext cx="3384631" cy="1800001"/>
          </a:xfrm>
          <a:prstGeom prst="roundRect">
            <a:avLst>
              <a:gd name="adj" fmla="val 3269"/>
            </a:avLst>
          </a:prstGeom>
          <a:solidFill>
            <a:sysClr val="window" lastClr="FFFFFF"/>
          </a:solidFill>
          <a:ln>
            <a:solidFill>
              <a:srgbClr val="39DA93"/>
            </a:solidFill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8" name="CaixaDeTexto 27">
            <a:extLst>
              <a:ext uri="{FF2B5EF4-FFF2-40B4-BE49-F238E27FC236}">
                <a16:creationId xmlns:a16="http://schemas.microsoft.com/office/drawing/2014/main" id="{9030CCC3-84ED-AD10-22A9-E88F5C610B90}"/>
              </a:ext>
            </a:extLst>
          </xdr:cNvPr>
          <xdr:cNvSpPr txBox="1"/>
        </xdr:nvSpPr>
        <xdr:spPr>
          <a:xfrm>
            <a:off x="4102931" y="2182090"/>
            <a:ext cx="2017150" cy="25220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800" b="1">
                <a:solidFill>
                  <a:schemeClr val="tx1">
                    <a:lumMod val="50000"/>
                    <a:lumOff val="50000"/>
                  </a:schemeClr>
                </a:solidFill>
              </a:rPr>
              <a:t>TOP</a:t>
            </a:r>
            <a:r>
              <a:rPr lang="pt-BR" sz="800" b="1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5 SETORES  EM BENEFÍCIOS (Valor Total no ano) </a:t>
            </a:r>
            <a:endParaRPr lang="pt-BR" sz="800">
              <a:solidFill>
                <a:schemeClr val="tx1">
                  <a:lumMod val="50000"/>
                  <a:lumOff val="50000"/>
                </a:schemeClr>
              </a:solidFill>
            </a:endParaRPr>
          </a:p>
        </xdr:txBody>
      </xdr:sp>
      <xdr:graphicFrame macro="">
        <xdr:nvGraphicFramePr>
          <xdr:cNvPr id="20" name="Gráfico 19">
            <a:extLst>
              <a:ext uri="{FF2B5EF4-FFF2-40B4-BE49-F238E27FC236}">
                <a16:creationId xmlns:a16="http://schemas.microsoft.com/office/drawing/2014/main" id="{D4A35AFC-EE27-4BD2-80C5-91A3A7515944}"/>
              </a:ext>
            </a:extLst>
          </xdr:cNvPr>
          <xdr:cNvGraphicFramePr>
            <a:graphicFrameLocks/>
          </xdr:cNvGraphicFramePr>
        </xdr:nvGraphicFramePr>
        <xdr:xfrm>
          <a:off x="4146490" y="2381252"/>
          <a:ext cx="3178891" cy="152521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</xdr:grpSp>
    <xdr:clientData/>
  </xdr:twoCellAnchor>
  <xdr:twoCellAnchor>
    <xdr:from>
      <xdr:col>6</xdr:col>
      <xdr:colOff>580159</xdr:colOff>
      <xdr:row>8</xdr:row>
      <xdr:rowOff>102179</xdr:rowOff>
    </xdr:from>
    <xdr:to>
      <xdr:col>11</xdr:col>
      <xdr:colOff>406976</xdr:colOff>
      <xdr:row>15</xdr:row>
      <xdr:rowOff>149547</xdr:rowOff>
    </xdr:to>
    <xdr:grpSp>
      <xdr:nvGrpSpPr>
        <xdr:cNvPr id="61" name="Agrupar 60">
          <a:extLst>
            <a:ext uri="{FF2B5EF4-FFF2-40B4-BE49-F238E27FC236}">
              <a16:creationId xmlns:a16="http://schemas.microsoft.com/office/drawing/2014/main" id="{9497383C-5173-8AE3-36CF-C904416D977C}"/>
            </a:ext>
          </a:extLst>
        </xdr:cNvPr>
        <xdr:cNvGrpSpPr/>
      </xdr:nvGrpSpPr>
      <xdr:grpSpPr>
        <a:xfrm>
          <a:off x="7083136" y="1894611"/>
          <a:ext cx="4156363" cy="1805163"/>
          <a:chOff x="6754092" y="4035137"/>
          <a:chExt cx="4156363" cy="1805164"/>
        </a:xfrm>
      </xdr:grpSpPr>
      <xdr:sp macro="" textlink="">
        <xdr:nvSpPr>
          <xdr:cNvPr id="54" name="Retângulo: Cantos Arredondados 53">
            <a:extLst>
              <a:ext uri="{FF2B5EF4-FFF2-40B4-BE49-F238E27FC236}">
                <a16:creationId xmlns:a16="http://schemas.microsoft.com/office/drawing/2014/main" id="{D6FB6BF5-96EA-42C9-8979-8AF89DBE0C6B}"/>
              </a:ext>
            </a:extLst>
          </xdr:cNvPr>
          <xdr:cNvSpPr/>
        </xdr:nvSpPr>
        <xdr:spPr>
          <a:xfrm>
            <a:off x="6754092" y="4035137"/>
            <a:ext cx="4156363" cy="1805164"/>
          </a:xfrm>
          <a:prstGeom prst="roundRect">
            <a:avLst>
              <a:gd name="adj" fmla="val 3269"/>
            </a:avLst>
          </a:prstGeom>
          <a:solidFill>
            <a:sysClr val="window" lastClr="FFFFFF"/>
          </a:solidFill>
          <a:ln>
            <a:solidFill>
              <a:srgbClr val="39DA93"/>
            </a:solidFill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4" name="CaixaDeTexto 23">
            <a:extLst>
              <a:ext uri="{FF2B5EF4-FFF2-40B4-BE49-F238E27FC236}">
                <a16:creationId xmlns:a16="http://schemas.microsoft.com/office/drawing/2014/main" id="{B169D146-D6B3-4F32-A555-30E23331D0A4}"/>
              </a:ext>
            </a:extLst>
          </xdr:cNvPr>
          <xdr:cNvSpPr txBox="1"/>
        </xdr:nvSpPr>
        <xdr:spPr>
          <a:xfrm>
            <a:off x="6797386" y="4087091"/>
            <a:ext cx="2493820" cy="25220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800" b="1">
                <a:solidFill>
                  <a:schemeClr val="tx1">
                    <a:lumMod val="50000"/>
                    <a:lumOff val="50000"/>
                  </a:schemeClr>
                </a:solidFill>
              </a:rPr>
              <a:t>TOP</a:t>
            </a:r>
            <a:r>
              <a:rPr lang="pt-BR" sz="800" b="1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5 SETORES EM SALÁRIOS (Valor Total no ano)</a:t>
            </a:r>
            <a:endParaRPr lang="pt-BR" sz="800">
              <a:solidFill>
                <a:schemeClr val="tx1">
                  <a:lumMod val="50000"/>
                  <a:lumOff val="50000"/>
                </a:schemeClr>
              </a:solidFill>
            </a:endParaRPr>
          </a:p>
        </xdr:txBody>
      </xdr:sp>
      <xdr:graphicFrame macro="">
        <xdr:nvGraphicFramePr>
          <xdr:cNvPr id="16" name="Gráfico 15">
            <a:extLst>
              <a:ext uri="{FF2B5EF4-FFF2-40B4-BE49-F238E27FC236}">
                <a16:creationId xmlns:a16="http://schemas.microsoft.com/office/drawing/2014/main" id="{076E0FCF-A76E-4ACE-B52C-EA371CFBCED7}"/>
              </a:ext>
            </a:extLst>
          </xdr:cNvPr>
          <xdr:cNvGraphicFramePr>
            <a:graphicFrameLocks/>
          </xdr:cNvGraphicFramePr>
        </xdr:nvGraphicFramePr>
        <xdr:xfrm>
          <a:off x="6788728" y="4346861"/>
          <a:ext cx="4026476" cy="149058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5</xdr:col>
      <xdr:colOff>623455</xdr:colOff>
      <xdr:row>4</xdr:row>
      <xdr:rowOff>233795</xdr:rowOff>
    </xdr:from>
    <xdr:to>
      <xdr:col>5</xdr:col>
      <xdr:colOff>623455</xdr:colOff>
      <xdr:row>6</xdr:row>
      <xdr:rowOff>138545</xdr:rowOff>
    </xdr:to>
    <xdr:cxnSp macro="">
      <xdr:nvCxnSpPr>
        <xdr:cNvPr id="6145" name="Conector reto 6144">
          <a:extLst>
            <a:ext uri="{FF2B5EF4-FFF2-40B4-BE49-F238E27FC236}">
              <a16:creationId xmlns:a16="http://schemas.microsoft.com/office/drawing/2014/main" id="{A399CC2E-5973-5263-3C96-769AFE2BFBF6}"/>
            </a:ext>
          </a:extLst>
        </xdr:cNvPr>
        <xdr:cNvCxnSpPr/>
      </xdr:nvCxnSpPr>
      <xdr:spPr>
        <a:xfrm>
          <a:off x="6260523" y="1160318"/>
          <a:ext cx="0" cy="406977"/>
        </a:xfrm>
        <a:prstGeom prst="line">
          <a:avLst/>
        </a:prstGeom>
        <a:ln>
          <a:solidFill>
            <a:srgbClr val="39DA9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121227</xdr:colOff>
      <xdr:row>4</xdr:row>
      <xdr:rowOff>233795</xdr:rowOff>
    </xdr:from>
    <xdr:to>
      <xdr:col>9</xdr:col>
      <xdr:colOff>121227</xdr:colOff>
      <xdr:row>6</xdr:row>
      <xdr:rowOff>138545</xdr:rowOff>
    </xdr:to>
    <xdr:cxnSp macro="">
      <xdr:nvCxnSpPr>
        <xdr:cNvPr id="6146" name="Conector reto 6145">
          <a:extLst>
            <a:ext uri="{FF2B5EF4-FFF2-40B4-BE49-F238E27FC236}">
              <a16:creationId xmlns:a16="http://schemas.microsoft.com/office/drawing/2014/main" id="{B5CA15BB-282B-5DEA-7855-15FF8ED243CD}"/>
            </a:ext>
          </a:extLst>
        </xdr:cNvPr>
        <xdr:cNvCxnSpPr/>
      </xdr:nvCxnSpPr>
      <xdr:spPr>
        <a:xfrm>
          <a:off x="9221932" y="1160318"/>
          <a:ext cx="0" cy="406977"/>
        </a:xfrm>
        <a:prstGeom prst="line">
          <a:avLst/>
        </a:prstGeom>
        <a:ln>
          <a:solidFill>
            <a:srgbClr val="39DA9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198291</xdr:colOff>
      <xdr:row>16</xdr:row>
      <xdr:rowOff>69273</xdr:rowOff>
    </xdr:from>
    <xdr:to>
      <xdr:col>2</xdr:col>
      <xdr:colOff>233795</xdr:colOff>
      <xdr:row>23</xdr:row>
      <xdr:rowOff>121228</xdr:rowOff>
    </xdr:to>
    <xdr:grpSp>
      <xdr:nvGrpSpPr>
        <xdr:cNvPr id="6148" name="Agrupar 6147">
          <a:extLst>
            <a:ext uri="{FF2B5EF4-FFF2-40B4-BE49-F238E27FC236}">
              <a16:creationId xmlns:a16="http://schemas.microsoft.com/office/drawing/2014/main" id="{41AD4D3B-33A8-4E41-8A53-C8516ADC05E6}"/>
            </a:ext>
          </a:extLst>
        </xdr:cNvPr>
        <xdr:cNvGrpSpPr/>
      </xdr:nvGrpSpPr>
      <xdr:grpSpPr>
        <a:xfrm>
          <a:off x="198291" y="3870614"/>
          <a:ext cx="2693845" cy="1809750"/>
          <a:chOff x="11317433" y="805296"/>
          <a:chExt cx="2693845" cy="1809750"/>
        </a:xfrm>
      </xdr:grpSpPr>
      <xdr:sp macro="" textlink="">
        <xdr:nvSpPr>
          <xdr:cNvPr id="6149" name="Retângulo: Cantos Arredondados 6148">
            <a:extLst>
              <a:ext uri="{FF2B5EF4-FFF2-40B4-BE49-F238E27FC236}">
                <a16:creationId xmlns:a16="http://schemas.microsoft.com/office/drawing/2014/main" id="{9A77FF43-9EBE-5B04-7D62-36E651AC342D}"/>
              </a:ext>
            </a:extLst>
          </xdr:cNvPr>
          <xdr:cNvSpPr/>
        </xdr:nvSpPr>
        <xdr:spPr>
          <a:xfrm>
            <a:off x="11318301" y="805296"/>
            <a:ext cx="2692977" cy="1800000"/>
          </a:xfrm>
          <a:prstGeom prst="roundRect">
            <a:avLst>
              <a:gd name="adj" fmla="val 3269"/>
            </a:avLst>
          </a:prstGeom>
          <a:solidFill>
            <a:sysClr val="window" lastClr="FFFFFF"/>
          </a:solidFill>
          <a:ln>
            <a:solidFill>
              <a:srgbClr val="74A3FC"/>
            </a:solidFill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aphicFrame macro="">
        <xdr:nvGraphicFramePr>
          <xdr:cNvPr id="6150" name="Gráfico 6149">
            <a:extLst>
              <a:ext uri="{FF2B5EF4-FFF2-40B4-BE49-F238E27FC236}">
                <a16:creationId xmlns:a16="http://schemas.microsoft.com/office/drawing/2014/main" id="{70092627-F1A4-FC1B-2C86-13AF3EB30E48}"/>
              </a:ext>
            </a:extLst>
          </xdr:cNvPr>
          <xdr:cNvGraphicFramePr/>
        </xdr:nvGraphicFramePr>
        <xdr:xfrm>
          <a:off x="11327829" y="1065069"/>
          <a:ext cx="2648813" cy="124690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sp macro="" textlink="">
        <xdr:nvSpPr>
          <xdr:cNvPr id="6151" name="CaixaDeTexto 6150">
            <a:extLst>
              <a:ext uri="{FF2B5EF4-FFF2-40B4-BE49-F238E27FC236}">
                <a16:creationId xmlns:a16="http://schemas.microsoft.com/office/drawing/2014/main" id="{354DB202-7E8D-5BB4-5100-16EA114248D9}"/>
              </a:ext>
            </a:extLst>
          </xdr:cNvPr>
          <xdr:cNvSpPr txBox="1"/>
        </xdr:nvSpPr>
        <xdr:spPr>
          <a:xfrm>
            <a:off x="11327829" y="843901"/>
            <a:ext cx="1905455" cy="25214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800" b="1">
                <a:solidFill>
                  <a:schemeClr val="tx1">
                    <a:lumMod val="50000"/>
                    <a:lumOff val="50000"/>
                  </a:schemeClr>
                </a:solidFill>
              </a:rPr>
              <a:t>QUANTIDADE</a:t>
            </a:r>
            <a:r>
              <a:rPr lang="pt-BR" sz="800" b="1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DE FUNCIONÁRIOS *</a:t>
            </a:r>
            <a:endParaRPr lang="pt-BR" sz="800">
              <a:solidFill>
                <a:schemeClr val="tx1">
                  <a:lumMod val="50000"/>
                  <a:lumOff val="50000"/>
                </a:schemeClr>
              </a:solidFill>
            </a:endParaRPr>
          </a:p>
        </xdr:txBody>
      </xdr:sp>
      <xdr:sp macro="" textlink="">
        <xdr:nvSpPr>
          <xdr:cNvPr id="6152" name="CaixaDeTexto 6151">
            <a:extLst>
              <a:ext uri="{FF2B5EF4-FFF2-40B4-BE49-F238E27FC236}">
                <a16:creationId xmlns:a16="http://schemas.microsoft.com/office/drawing/2014/main" id="{85BBAD1D-9313-90AD-4270-AD9FEEFB9ED2}"/>
              </a:ext>
            </a:extLst>
          </xdr:cNvPr>
          <xdr:cNvSpPr txBox="1"/>
        </xdr:nvSpPr>
        <xdr:spPr>
          <a:xfrm>
            <a:off x="11317433" y="2424547"/>
            <a:ext cx="2633231" cy="19049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800" b="0" i="1">
                <a:solidFill>
                  <a:schemeClr val="bg1">
                    <a:lumMod val="65000"/>
                  </a:schemeClr>
                </a:solidFill>
              </a:rPr>
              <a:t>* CONSIDERADO NO  ÚLTIMO DIA DE CADA MÊS</a:t>
            </a:r>
          </a:p>
        </xdr:txBody>
      </xdr:sp>
    </xdr:grpSp>
    <xdr:clientData/>
  </xdr:twoCellAnchor>
  <xdr:oneCellAnchor>
    <xdr:from>
      <xdr:col>1</xdr:col>
      <xdr:colOff>2381249</xdr:colOff>
      <xdr:row>8</xdr:row>
      <xdr:rowOff>9526</xdr:rowOff>
    </xdr:from>
    <xdr:ext cx="4147704" cy="257537"/>
    <xdr:sp macro="" textlink="">
      <xdr:nvSpPr>
        <xdr:cNvPr id="11" name="CaixaDeTexto 1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295E21E6-4CA1-4B22-A2E3-CD493775394E}"/>
            </a:ext>
          </a:extLst>
        </xdr:cNvPr>
        <xdr:cNvSpPr txBox="1"/>
      </xdr:nvSpPr>
      <xdr:spPr>
        <a:xfrm>
          <a:off x="2623704" y="1801958"/>
          <a:ext cx="4147704" cy="257537"/>
        </a:xfrm>
        <a:prstGeom prst="roundRect">
          <a:avLst>
            <a:gd name="adj" fmla="val 27459"/>
          </a:avLst>
        </a:prstGeom>
        <a:gradFill flip="none" rotWithShape="1">
          <a:gsLst>
            <a:gs pos="0">
              <a:srgbClr val="39DA93"/>
            </a:gs>
            <a:gs pos="100000">
              <a:srgbClr val="74A3FC"/>
            </a:gs>
          </a:gsLst>
          <a:lin ang="0" scaled="1"/>
          <a:tileRect/>
        </a:gradFill>
        <a:ln w="25400">
          <a:noFill/>
        </a:ln>
        <a:effectLst>
          <a:outerShdw blurRad="50800" dist="38100" dir="2700000" algn="tl" rotWithShape="0">
            <a:prstClr val="black">
              <a:alpha val="2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sz="800" b="1" i="0" u="none" strike="noStrike">
              <a:solidFill>
                <a:schemeClr val="tx1"/>
              </a:solidFill>
              <a:latin typeface="Calibri"/>
              <a:ea typeface="Calibri"/>
              <a:cs typeface="Calibri"/>
            </a:rPr>
            <a:t>Você está utilizando</a:t>
          </a:r>
          <a:r>
            <a:rPr lang="en-US" sz="800" b="1" i="0" u="none" strike="noStrike" baseline="0">
              <a:solidFill>
                <a:schemeClr val="tx1"/>
              </a:solidFill>
              <a:latin typeface="Calibri"/>
              <a:ea typeface="Calibri"/>
              <a:cs typeface="Calibri"/>
            </a:rPr>
            <a:t> uma versão de demonstração. Clique aqui para maiores informações</a:t>
          </a:r>
          <a:endParaRPr lang="en-US" sz="800" b="1" i="0" u="none" strike="noStrike">
            <a:solidFill>
              <a:schemeClr val="tx1"/>
            </a:solidFill>
            <a:latin typeface="Calibri"/>
            <a:ea typeface="Calibri"/>
            <a:cs typeface="Calibri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1714499</xdr:colOff>
      <xdr:row>0</xdr:row>
      <xdr:rowOff>164523</xdr:rowOff>
    </xdr:from>
    <xdr:to>
      <xdr:col>2</xdr:col>
      <xdr:colOff>922821</xdr:colOff>
      <xdr:row>2</xdr:row>
      <xdr:rowOff>2051</xdr:rowOff>
    </xdr:to>
    <xdr:sp macro="" textlink="">
      <xdr:nvSpPr>
        <xdr:cNvPr id="49" name="Retângulo: Cantos Arredondados 48">
          <a:extLst>
            <a:ext uri="{FF2B5EF4-FFF2-40B4-BE49-F238E27FC236}">
              <a16:creationId xmlns:a16="http://schemas.microsoft.com/office/drawing/2014/main" id="{F6CD759A-29F5-4E28-A338-C4E19A008FCF}"/>
            </a:ext>
          </a:extLst>
        </xdr:cNvPr>
        <xdr:cNvSpPr/>
      </xdr:nvSpPr>
      <xdr:spPr>
        <a:xfrm>
          <a:off x="1956954" y="164523"/>
          <a:ext cx="1624208" cy="339755"/>
        </a:xfrm>
        <a:prstGeom prst="round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25</xdr:col>
      <xdr:colOff>104775</xdr:colOff>
      <xdr:row>17</xdr:row>
      <xdr:rowOff>58882</xdr:rowOff>
    </xdr:from>
    <xdr:to>
      <xdr:col>29</xdr:col>
      <xdr:colOff>304799</xdr:colOff>
      <xdr:row>19</xdr:row>
      <xdr:rowOff>30308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CCB01C1D-BB37-40C0-B6E9-AFEE5B849022}"/>
            </a:ext>
          </a:extLst>
        </xdr:cNvPr>
        <xdr:cNvGrpSpPr/>
      </xdr:nvGrpSpPr>
      <xdr:grpSpPr>
        <a:xfrm>
          <a:off x="20462298" y="4111337"/>
          <a:ext cx="2624569" cy="473653"/>
          <a:chOff x="3276600" y="2775318"/>
          <a:chExt cx="2638424" cy="540005"/>
        </a:xfrm>
      </xdr:grpSpPr>
      <xdr:pic>
        <xdr:nvPicPr>
          <xdr:cNvPr id="3" name="Imagem 2">
            <a:extLst>
              <a:ext uri="{FF2B5EF4-FFF2-40B4-BE49-F238E27FC236}">
                <a16:creationId xmlns:a16="http://schemas.microsoft.com/office/drawing/2014/main" id="{DA228558-D903-00DA-F120-276C96E3011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 rot="16200000">
            <a:off x="3305175" y="2905125"/>
            <a:ext cx="257175" cy="314325"/>
          </a:xfrm>
          <a:prstGeom prst="rect">
            <a:avLst/>
          </a:prstGeom>
        </xdr:spPr>
      </xdr:pic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25A1A946-35EA-2877-1198-D3E2F99F569F}"/>
              </a:ext>
            </a:extLst>
          </xdr:cNvPr>
          <xdr:cNvSpPr txBox="1"/>
        </xdr:nvSpPr>
        <xdr:spPr>
          <a:xfrm>
            <a:off x="3581399" y="2775318"/>
            <a:ext cx="2333625" cy="5400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pt-BR" sz="1050" b="1">
                <a:solidFill>
                  <a:srgbClr val="0DC0B9"/>
                </a:solidFill>
              </a:rPr>
              <a:t>Para aumentar a</a:t>
            </a:r>
            <a:r>
              <a:rPr lang="pt-BR" sz="1050" b="1" baseline="0">
                <a:solidFill>
                  <a:srgbClr val="0DC0B9"/>
                </a:solidFill>
              </a:rPr>
              <a:t> quantidade de</a:t>
            </a:r>
            <a:r>
              <a:rPr lang="pt-BR" sz="1050" b="1">
                <a:solidFill>
                  <a:srgbClr val="0DC0B9"/>
                </a:solidFill>
              </a:rPr>
              <a:t> cadastros, clique no canto e arraste.</a:t>
            </a:r>
          </a:p>
        </xdr:txBody>
      </xdr:sp>
    </xdr:grpSp>
    <xdr:clientData/>
  </xdr:twoCellAnchor>
  <xdr:twoCellAnchor editAs="absolute">
    <xdr:from>
      <xdr:col>0</xdr:col>
      <xdr:colOff>142875</xdr:colOff>
      <xdr:row>0</xdr:row>
      <xdr:rowOff>142872</xdr:rowOff>
    </xdr:from>
    <xdr:to>
      <xdr:col>11</xdr:col>
      <xdr:colOff>520411</xdr:colOff>
      <xdr:row>3</xdr:row>
      <xdr:rowOff>40048</xdr:rowOff>
    </xdr:to>
    <xdr:grpSp>
      <xdr:nvGrpSpPr>
        <xdr:cNvPr id="116" name="Agrupar 115">
          <a:extLst>
            <a:ext uri="{FF2B5EF4-FFF2-40B4-BE49-F238E27FC236}">
              <a16:creationId xmlns:a16="http://schemas.microsoft.com/office/drawing/2014/main" id="{7C5ADC5A-42F3-6E65-0E27-0A356860BAA0}"/>
            </a:ext>
          </a:extLst>
        </xdr:cNvPr>
        <xdr:cNvGrpSpPr/>
      </xdr:nvGrpSpPr>
      <xdr:grpSpPr>
        <a:xfrm>
          <a:off x="142875" y="142872"/>
          <a:ext cx="11210059" cy="572585"/>
          <a:chOff x="142875" y="142872"/>
          <a:chExt cx="11210059" cy="572585"/>
        </a:xfrm>
      </xdr:grpSpPr>
      <xdr:sp macro="" textlink="config!E4">
        <xdr:nvSpPr>
          <xdr:cNvPr id="30" name="CaixaDeTexto 29">
            <a:extLst>
              <a:ext uri="{FF2B5EF4-FFF2-40B4-BE49-F238E27FC236}">
                <a16:creationId xmlns:a16="http://schemas.microsoft.com/office/drawing/2014/main" id="{58EF86D3-57AA-4904-9F44-4B79123D0B1F}"/>
              </a:ext>
            </a:extLst>
          </xdr:cNvPr>
          <xdr:cNvSpPr txBox="1"/>
        </xdr:nvSpPr>
        <xdr:spPr>
          <a:xfrm>
            <a:off x="9095509" y="497897"/>
            <a:ext cx="2257425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r"/>
            <a:fld id="{880981C8-43F8-4A32-8898-FFB302CB6ADD}" type="TxLink">
              <a:rPr lang="en-US" sz="8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Calibri"/>
                <a:cs typeface="Calibri"/>
              </a:rPr>
              <a:pPr algn="r"/>
              <a:t>segunda-feira, 03/junho/2024</a:t>
            </a:fld>
            <a:endParaRPr lang="pt-BR" sz="800" b="1">
              <a:solidFill>
                <a:schemeClr val="bg1">
                  <a:lumMod val="50000"/>
                </a:schemeClr>
              </a:solidFill>
            </a:endParaRPr>
          </a:p>
        </xdr:txBody>
      </xdr:sp>
      <xdr:grpSp>
        <xdr:nvGrpSpPr>
          <xdr:cNvPr id="5" name="Agrupar 4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DE1848AC-A0BD-4415-A92B-FE27DDCA562B}"/>
              </a:ext>
            </a:extLst>
          </xdr:cNvPr>
          <xdr:cNvGrpSpPr/>
        </xdr:nvGrpSpPr>
        <xdr:grpSpPr>
          <a:xfrm>
            <a:off x="142875" y="142872"/>
            <a:ext cx="1671205" cy="339755"/>
            <a:chOff x="7000875" y="1514478"/>
            <a:chExt cx="1666875" cy="333376"/>
          </a:xfrm>
        </xdr:grpSpPr>
        <xdr:sp macro="" textlink="">
          <xdr:nvSpPr>
            <xdr:cNvPr id="7" name="Retângulo: Cantos Arredondados 6">
              <a:extLst>
                <a:ext uri="{FF2B5EF4-FFF2-40B4-BE49-F238E27FC236}">
                  <a16:creationId xmlns:a16="http://schemas.microsoft.com/office/drawing/2014/main" id="{3499054F-6C77-7F1F-D754-997DB25935FF}"/>
                </a:ext>
              </a:extLst>
            </xdr:cNvPr>
            <xdr:cNvSpPr/>
          </xdr:nvSpPr>
          <xdr:spPr>
            <a:xfrm>
              <a:off x="7000875" y="1514478"/>
              <a:ext cx="1666875" cy="333376"/>
            </a:xfrm>
            <a:prstGeom prst="roundRect">
              <a:avLst/>
            </a:prstGeom>
            <a:solidFill>
              <a:srgbClr val="DCE8FE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8" name="CaixaDeTexto 7">
              <a:extLst>
                <a:ext uri="{FF2B5EF4-FFF2-40B4-BE49-F238E27FC236}">
                  <a16:creationId xmlns:a16="http://schemas.microsoft.com/office/drawing/2014/main" id="{73F26D5E-468C-A5A7-CD89-0B374636C585}"/>
                </a:ext>
              </a:extLst>
            </xdr:cNvPr>
            <xdr:cNvSpPr txBox="1"/>
          </xdr:nvSpPr>
          <xdr:spPr>
            <a:xfrm>
              <a:off x="7140311" y="1556737"/>
              <a:ext cx="1407052" cy="2488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pt-BR" sz="1000" b="1"/>
                <a:t>DASHBOARD</a:t>
              </a:r>
              <a:r>
                <a:rPr lang="pt-BR" sz="1000" baseline="0"/>
                <a:t> EMPRESA</a:t>
              </a:r>
              <a:endParaRPr lang="pt-BR" sz="1000"/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217ACB77-2A3E-4491-80F4-7DAC43392C95}"/>
              </a:ext>
            </a:extLst>
          </xdr:cNvPr>
          <xdr:cNvGrpSpPr/>
        </xdr:nvGrpSpPr>
        <xdr:grpSpPr>
          <a:xfrm>
            <a:off x="1937907" y="142873"/>
            <a:ext cx="1663411" cy="336839"/>
            <a:chOff x="7000877" y="1514473"/>
            <a:chExt cx="1666875" cy="333375"/>
          </a:xfrm>
        </xdr:grpSpPr>
        <xdr:sp macro="" textlink="">
          <xdr:nvSpPr>
            <xdr:cNvPr id="10" name="Retângulo: Cantos Arredondados 9">
              <a:extLst>
                <a:ext uri="{FF2B5EF4-FFF2-40B4-BE49-F238E27FC236}">
                  <a16:creationId xmlns:a16="http://schemas.microsoft.com/office/drawing/2014/main" id="{073347A0-7909-227C-496B-5B8AA8BB0A6C}"/>
                </a:ext>
              </a:extLst>
            </xdr:cNvPr>
            <xdr:cNvSpPr/>
          </xdr:nvSpPr>
          <xdr:spPr>
            <a:xfrm>
              <a:off x="7000877" y="1514473"/>
              <a:ext cx="1666875" cy="333375"/>
            </a:xfrm>
            <a:prstGeom prst="roundRect">
              <a:avLst/>
            </a:prstGeom>
            <a:solidFill>
              <a:srgbClr val="DCE8FE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1" name="CaixaDeTexto 10">
              <a:extLst>
                <a:ext uri="{FF2B5EF4-FFF2-40B4-BE49-F238E27FC236}">
                  <a16:creationId xmlns:a16="http://schemas.microsoft.com/office/drawing/2014/main" id="{6CB85896-5783-C660-F393-8CF06AECB0A4}"/>
                </a:ext>
              </a:extLst>
            </xdr:cNvPr>
            <xdr:cNvSpPr txBox="1"/>
          </xdr:nvSpPr>
          <xdr:spPr>
            <a:xfrm>
              <a:off x="7045259" y="1556737"/>
              <a:ext cx="1578107" cy="2488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pt-BR" sz="1000" b="1"/>
                <a:t>DASHBOARD</a:t>
              </a:r>
              <a:r>
                <a:rPr lang="pt-BR" sz="1000" baseline="0"/>
                <a:t> SETOR</a:t>
              </a:r>
              <a:endParaRPr lang="pt-BR" sz="1000"/>
            </a:p>
          </xdr:txBody>
        </xdr:sp>
      </xdr:grpSp>
      <xdr:grpSp>
        <xdr:nvGrpSpPr>
          <xdr:cNvPr id="12" name="Agrupar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F59E77D8-0459-44CE-B657-293FCCFB6790}"/>
              </a:ext>
            </a:extLst>
          </xdr:cNvPr>
          <xdr:cNvGrpSpPr/>
        </xdr:nvGrpSpPr>
        <xdr:grpSpPr>
          <a:xfrm>
            <a:off x="3706090" y="142873"/>
            <a:ext cx="1665143" cy="336839"/>
            <a:chOff x="7000874" y="1514473"/>
            <a:chExt cx="1666875" cy="333375"/>
          </a:xfrm>
        </xdr:grpSpPr>
        <xdr:sp macro="" textlink="">
          <xdr:nvSpPr>
            <xdr:cNvPr id="13" name="Retângulo: Cantos Arredondados 12">
              <a:extLst>
                <a:ext uri="{FF2B5EF4-FFF2-40B4-BE49-F238E27FC236}">
                  <a16:creationId xmlns:a16="http://schemas.microsoft.com/office/drawing/2014/main" id="{12B052B6-8C20-C7A7-05A0-A1027A8F8813}"/>
                </a:ext>
              </a:extLst>
            </xdr:cNvPr>
            <xdr:cNvSpPr/>
          </xdr:nvSpPr>
          <xdr:spPr>
            <a:xfrm>
              <a:off x="7000874" y="1514473"/>
              <a:ext cx="1666875" cy="333375"/>
            </a:xfrm>
            <a:prstGeom prst="roundRect">
              <a:avLst/>
            </a:prstGeom>
            <a:solidFill>
              <a:srgbClr val="DCE8FE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4" name="CaixaDeTexto 13">
              <a:extLst>
                <a:ext uri="{FF2B5EF4-FFF2-40B4-BE49-F238E27FC236}">
                  <a16:creationId xmlns:a16="http://schemas.microsoft.com/office/drawing/2014/main" id="{5A95A33F-415B-D37A-56F4-C017961AC9D2}"/>
                </a:ext>
              </a:extLst>
            </xdr:cNvPr>
            <xdr:cNvSpPr txBox="1"/>
          </xdr:nvSpPr>
          <xdr:spPr>
            <a:xfrm>
              <a:off x="7078887" y="1556737"/>
              <a:ext cx="1473576" cy="2488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pt-BR" sz="1000" b="1"/>
                <a:t>PAGAMENTO</a:t>
              </a:r>
              <a:r>
                <a:rPr lang="pt-BR" sz="1000" baseline="0"/>
                <a:t> DE SALÁRIO</a:t>
              </a:r>
              <a:endParaRPr lang="pt-BR" sz="1000"/>
            </a:p>
          </xdr:txBody>
        </xdr:sp>
      </xdr:grpSp>
      <xdr:grpSp>
        <xdr:nvGrpSpPr>
          <xdr:cNvPr id="15" name="Agrupar 1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EB307B41-FBEB-4E76-B269-5C1C901D8698}"/>
              </a:ext>
            </a:extLst>
          </xdr:cNvPr>
          <xdr:cNvGrpSpPr/>
        </xdr:nvGrpSpPr>
        <xdr:grpSpPr>
          <a:xfrm>
            <a:off x="5485533" y="142873"/>
            <a:ext cx="1665143" cy="336839"/>
            <a:chOff x="7000874" y="1514473"/>
            <a:chExt cx="1666875" cy="333375"/>
          </a:xfrm>
        </xdr:grpSpPr>
        <xdr:sp macro="" textlink="">
          <xdr:nvSpPr>
            <xdr:cNvPr id="16" name="Retângulo: Cantos Arredondados 15">
              <a:extLst>
                <a:ext uri="{FF2B5EF4-FFF2-40B4-BE49-F238E27FC236}">
                  <a16:creationId xmlns:a16="http://schemas.microsoft.com/office/drawing/2014/main" id="{B896C066-608C-B09D-EF05-874E5C6A1F0E}"/>
                </a:ext>
              </a:extLst>
            </xdr:cNvPr>
            <xdr:cNvSpPr/>
          </xdr:nvSpPr>
          <xdr:spPr>
            <a:xfrm>
              <a:off x="7000874" y="1514473"/>
              <a:ext cx="1666875" cy="333375"/>
            </a:xfrm>
            <a:prstGeom prst="roundRect">
              <a:avLst/>
            </a:prstGeom>
            <a:solidFill>
              <a:srgbClr val="DCE8FE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7" name="CaixaDeTexto 16">
              <a:extLst>
                <a:ext uri="{FF2B5EF4-FFF2-40B4-BE49-F238E27FC236}">
                  <a16:creationId xmlns:a16="http://schemas.microsoft.com/office/drawing/2014/main" id="{2E4FC6C7-65AD-8099-BB9E-624FA6F6CF7D}"/>
                </a:ext>
              </a:extLst>
            </xdr:cNvPr>
            <xdr:cNvSpPr txBox="1"/>
          </xdr:nvSpPr>
          <xdr:spPr>
            <a:xfrm>
              <a:off x="7057218" y="1556737"/>
              <a:ext cx="1551589" cy="2488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pt-BR" sz="1000" b="1"/>
                <a:t>PAGAMENTO</a:t>
              </a:r>
              <a:r>
                <a:rPr lang="pt-BR" sz="1000" baseline="0"/>
                <a:t> DE BENEFÍCIO</a:t>
              </a:r>
              <a:endParaRPr lang="pt-BR" sz="1000"/>
            </a:p>
          </xdr:txBody>
        </xdr:sp>
      </xdr:grpSp>
      <xdr:grpSp>
        <xdr:nvGrpSpPr>
          <xdr:cNvPr id="18" name="Agrupar 17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EBE833E3-6F2D-4A6F-B347-9CACF4DD65AF}"/>
              </a:ext>
            </a:extLst>
          </xdr:cNvPr>
          <xdr:cNvGrpSpPr/>
        </xdr:nvGrpSpPr>
        <xdr:grpSpPr>
          <a:xfrm>
            <a:off x="7274502" y="142873"/>
            <a:ext cx="1665143" cy="336839"/>
            <a:chOff x="7000875" y="1514473"/>
            <a:chExt cx="1666875" cy="333375"/>
          </a:xfrm>
        </xdr:grpSpPr>
        <xdr:sp macro="" textlink="">
          <xdr:nvSpPr>
            <xdr:cNvPr id="19" name="Retângulo: Cantos Arredondados 18">
              <a:extLst>
                <a:ext uri="{FF2B5EF4-FFF2-40B4-BE49-F238E27FC236}">
                  <a16:creationId xmlns:a16="http://schemas.microsoft.com/office/drawing/2014/main" id="{05B34AEC-3DB4-0F52-B7D1-8741C0930CFE}"/>
                </a:ext>
              </a:extLst>
            </xdr:cNvPr>
            <xdr:cNvSpPr/>
          </xdr:nvSpPr>
          <xdr:spPr>
            <a:xfrm>
              <a:off x="7000875" y="1514473"/>
              <a:ext cx="1666875" cy="333375"/>
            </a:xfrm>
            <a:prstGeom prst="roundRect">
              <a:avLst/>
            </a:prstGeom>
            <a:solidFill>
              <a:srgbClr val="DCE8FE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20" name="CaixaDeTexto 19">
              <a:extLst>
                <a:ext uri="{FF2B5EF4-FFF2-40B4-BE49-F238E27FC236}">
                  <a16:creationId xmlns:a16="http://schemas.microsoft.com/office/drawing/2014/main" id="{814FBC1C-8E47-4345-9D1E-7B615A959D0C}"/>
                </a:ext>
              </a:extLst>
            </xdr:cNvPr>
            <xdr:cNvSpPr txBox="1"/>
          </xdr:nvSpPr>
          <xdr:spPr>
            <a:xfrm>
              <a:off x="7130786" y="1556737"/>
              <a:ext cx="1407052" cy="2488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pt-BR" sz="1000" b="1"/>
                <a:t>FUNCIONÁRIOS</a:t>
              </a:r>
              <a:endParaRPr lang="pt-BR" sz="1000"/>
            </a:p>
          </xdr:txBody>
        </xdr:sp>
      </xdr:grpSp>
      <xdr:grpSp>
        <xdr:nvGrpSpPr>
          <xdr:cNvPr id="21" name="Agrupar 20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DF633FF2-4177-42A6-AEC8-DD2A14A86593}"/>
              </a:ext>
            </a:extLst>
          </xdr:cNvPr>
          <xdr:cNvGrpSpPr/>
        </xdr:nvGrpSpPr>
        <xdr:grpSpPr>
          <a:xfrm>
            <a:off x="9053944" y="142873"/>
            <a:ext cx="1665144" cy="336839"/>
            <a:chOff x="7000874" y="1514473"/>
            <a:chExt cx="1666875" cy="333375"/>
          </a:xfrm>
        </xdr:grpSpPr>
        <xdr:sp macro="" textlink="">
          <xdr:nvSpPr>
            <xdr:cNvPr id="22" name="Retângulo: Cantos Arredondados 21">
              <a:extLst>
                <a:ext uri="{FF2B5EF4-FFF2-40B4-BE49-F238E27FC236}">
                  <a16:creationId xmlns:a16="http://schemas.microsoft.com/office/drawing/2014/main" id="{EE559BE5-F3EA-59C6-5FA0-E4838A4186ED}"/>
                </a:ext>
              </a:extLst>
            </xdr:cNvPr>
            <xdr:cNvSpPr/>
          </xdr:nvSpPr>
          <xdr:spPr>
            <a:xfrm>
              <a:off x="7000874" y="1514473"/>
              <a:ext cx="1666875" cy="333375"/>
            </a:xfrm>
            <a:prstGeom prst="roundRect">
              <a:avLst/>
            </a:prstGeom>
            <a:solidFill>
              <a:srgbClr val="DCE8FE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23" name="CaixaDeTexto 22">
              <a:extLst>
                <a:ext uri="{FF2B5EF4-FFF2-40B4-BE49-F238E27FC236}">
                  <a16:creationId xmlns:a16="http://schemas.microsoft.com/office/drawing/2014/main" id="{1DF0A28C-06FC-D6C2-1F1C-AFBB91F33793}"/>
                </a:ext>
              </a:extLst>
            </xdr:cNvPr>
            <xdr:cNvSpPr txBox="1"/>
          </xdr:nvSpPr>
          <xdr:spPr>
            <a:xfrm>
              <a:off x="7130786" y="1556737"/>
              <a:ext cx="1407052" cy="2488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pt-BR" sz="1000" b="1"/>
                <a:t>PARÂMETROS</a:t>
              </a:r>
              <a:endParaRPr lang="pt-BR" sz="1000"/>
            </a:p>
          </xdr:txBody>
        </xdr:sp>
      </xdr:grpSp>
      <xdr:grpSp>
        <xdr:nvGrpSpPr>
          <xdr:cNvPr id="57" name="Agrupar 56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441C9EAD-FE93-4CE3-B6ED-AF6D5AF48AC8}"/>
              </a:ext>
            </a:extLst>
          </xdr:cNvPr>
          <xdr:cNvGrpSpPr/>
        </xdr:nvGrpSpPr>
        <xdr:grpSpPr>
          <a:xfrm>
            <a:off x="10832524" y="155865"/>
            <a:ext cx="424294" cy="320385"/>
            <a:chOff x="11074978" y="181842"/>
            <a:chExt cx="424294" cy="320385"/>
          </a:xfrm>
        </xdr:grpSpPr>
        <xdr:sp macro="" textlink="">
          <xdr:nvSpPr>
            <xdr:cNvPr id="58" name="Retângulo: Cantos Arredondados 57">
              <a:extLst>
                <a:ext uri="{FF2B5EF4-FFF2-40B4-BE49-F238E27FC236}">
                  <a16:creationId xmlns:a16="http://schemas.microsoft.com/office/drawing/2014/main" id="{725120E6-C9C8-3489-BA46-4DD18DBFE15B}"/>
                </a:ext>
              </a:extLst>
            </xdr:cNvPr>
            <xdr:cNvSpPr/>
          </xdr:nvSpPr>
          <xdr:spPr>
            <a:xfrm>
              <a:off x="11074978" y="181842"/>
              <a:ext cx="424294" cy="320385"/>
            </a:xfrm>
            <a:prstGeom prst="roundRect">
              <a:avLst/>
            </a:prstGeom>
            <a:solidFill>
              <a:srgbClr val="DCE8FE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pic>
          <xdr:nvPicPr>
            <xdr:cNvPr id="59" name="Imagem 58" descr="Uma imagem contendo objeto, placa, relógio, placar&#10;&#10;Descrição gerada automaticamente">
              <a:extLst>
                <a:ext uri="{FF2B5EF4-FFF2-40B4-BE49-F238E27FC236}">
                  <a16:creationId xmlns:a16="http://schemas.microsoft.com/office/drawing/2014/main" id="{1FE99D10-7D50-6B13-C170-B1442815BF76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1152909" y="207818"/>
              <a:ext cx="268432" cy="268432"/>
            </a:xfrm>
            <a:prstGeom prst="rect">
              <a:avLst/>
            </a:prstGeom>
          </xdr:spPr>
        </xdr:pic>
      </xdr:grpSp>
    </xdr:grpSp>
    <xdr:clientData/>
  </xdr:twoCellAnchor>
  <xdr:twoCellAnchor>
    <xdr:from>
      <xdr:col>0</xdr:col>
      <xdr:colOff>131620</xdr:colOff>
      <xdr:row>5</xdr:row>
      <xdr:rowOff>96982</xdr:rowOff>
    </xdr:from>
    <xdr:to>
      <xdr:col>4</xdr:col>
      <xdr:colOff>736040</xdr:colOff>
      <xdr:row>12</xdr:row>
      <xdr:rowOff>163657</xdr:rowOff>
    </xdr:to>
    <xdr:grpSp>
      <xdr:nvGrpSpPr>
        <xdr:cNvPr id="54" name="Agrupar 53">
          <a:extLst>
            <a:ext uri="{FF2B5EF4-FFF2-40B4-BE49-F238E27FC236}">
              <a16:creationId xmlns:a16="http://schemas.microsoft.com/office/drawing/2014/main" id="{D17505DA-BAB1-438B-A7A4-B1761EFD0B98}"/>
            </a:ext>
          </a:extLst>
        </xdr:cNvPr>
        <xdr:cNvGrpSpPr/>
      </xdr:nvGrpSpPr>
      <xdr:grpSpPr>
        <a:xfrm>
          <a:off x="131620" y="1136073"/>
          <a:ext cx="5375579" cy="1824470"/>
          <a:chOff x="152401" y="4229100"/>
          <a:chExt cx="5379037" cy="1800225"/>
        </a:xfrm>
      </xdr:grpSpPr>
      <xdr:sp macro="" textlink="">
        <xdr:nvSpPr>
          <xdr:cNvPr id="55" name="Retângulo: Cantos Arredondados 54">
            <a:extLst>
              <a:ext uri="{FF2B5EF4-FFF2-40B4-BE49-F238E27FC236}">
                <a16:creationId xmlns:a16="http://schemas.microsoft.com/office/drawing/2014/main" id="{4360579C-55C4-204C-7DDC-67BFBEE608DE}"/>
              </a:ext>
            </a:extLst>
          </xdr:cNvPr>
          <xdr:cNvSpPr/>
        </xdr:nvSpPr>
        <xdr:spPr>
          <a:xfrm>
            <a:off x="200011" y="4229100"/>
            <a:ext cx="5331427" cy="1781175"/>
          </a:xfrm>
          <a:prstGeom prst="roundRect">
            <a:avLst>
              <a:gd name="adj" fmla="val 3269"/>
            </a:avLst>
          </a:prstGeom>
          <a:solidFill>
            <a:sysClr val="window" lastClr="FFFFFF"/>
          </a:solidFill>
          <a:ln>
            <a:solidFill>
              <a:srgbClr val="39DA93"/>
            </a:solidFill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aphicFrame macro="">
        <xdr:nvGraphicFramePr>
          <xdr:cNvPr id="56" name="Gráfico 55">
            <a:extLst>
              <a:ext uri="{FF2B5EF4-FFF2-40B4-BE49-F238E27FC236}">
                <a16:creationId xmlns:a16="http://schemas.microsoft.com/office/drawing/2014/main" id="{EF09E55A-83BC-C93B-71E6-3C1894461F99}"/>
              </a:ext>
            </a:extLst>
          </xdr:cNvPr>
          <xdr:cNvGraphicFramePr>
            <a:graphicFrameLocks/>
          </xdr:cNvGraphicFramePr>
        </xdr:nvGraphicFramePr>
        <xdr:xfrm>
          <a:off x="152401" y="4524375"/>
          <a:ext cx="5072293" cy="15049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sp macro="" textlink="">
        <xdr:nvSpPr>
          <xdr:cNvPr id="62" name="CaixaDeTexto 61">
            <a:extLst>
              <a:ext uri="{FF2B5EF4-FFF2-40B4-BE49-F238E27FC236}">
                <a16:creationId xmlns:a16="http://schemas.microsoft.com/office/drawing/2014/main" id="{21FCBF4A-8558-FECA-8E92-111F082A9E97}"/>
              </a:ext>
            </a:extLst>
          </xdr:cNvPr>
          <xdr:cNvSpPr txBox="1"/>
        </xdr:nvSpPr>
        <xdr:spPr>
          <a:xfrm>
            <a:off x="238125" y="4257675"/>
            <a:ext cx="1905000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800" b="1">
                <a:solidFill>
                  <a:schemeClr val="tx1">
                    <a:lumMod val="50000"/>
                    <a:lumOff val="50000"/>
                  </a:schemeClr>
                </a:solidFill>
              </a:rPr>
              <a:t>TOTAL</a:t>
            </a:r>
            <a:r>
              <a:rPr lang="pt-BR" sz="800" b="1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EM SALÁRIOS</a:t>
            </a:r>
            <a:endParaRPr lang="pt-BR" sz="800">
              <a:solidFill>
                <a:schemeClr val="tx1">
                  <a:lumMod val="50000"/>
                  <a:lumOff val="50000"/>
                </a:schemeClr>
              </a:solidFill>
            </a:endParaRPr>
          </a:p>
        </xdr:txBody>
      </xdr:sp>
    </xdr:grpSp>
    <xdr:clientData/>
  </xdr:twoCellAnchor>
  <xdr:twoCellAnchor>
    <xdr:from>
      <xdr:col>0</xdr:col>
      <xdr:colOff>131620</xdr:colOff>
      <xdr:row>14</xdr:row>
      <xdr:rowOff>136810</xdr:rowOff>
    </xdr:from>
    <xdr:to>
      <xdr:col>4</xdr:col>
      <xdr:colOff>736040</xdr:colOff>
      <xdr:row>21</xdr:row>
      <xdr:rowOff>203485</xdr:rowOff>
    </xdr:to>
    <xdr:grpSp>
      <xdr:nvGrpSpPr>
        <xdr:cNvPr id="93" name="Agrupar 92">
          <a:extLst>
            <a:ext uri="{FF2B5EF4-FFF2-40B4-BE49-F238E27FC236}">
              <a16:creationId xmlns:a16="http://schemas.microsoft.com/office/drawing/2014/main" id="{B677688B-DCC9-41E2-B712-CCF4EEBCE28D}"/>
            </a:ext>
          </a:extLst>
        </xdr:cNvPr>
        <xdr:cNvGrpSpPr/>
      </xdr:nvGrpSpPr>
      <xdr:grpSpPr>
        <a:xfrm>
          <a:off x="131620" y="3435924"/>
          <a:ext cx="5375579" cy="1824470"/>
          <a:chOff x="152401" y="4229100"/>
          <a:chExt cx="5379037" cy="1800225"/>
        </a:xfrm>
      </xdr:grpSpPr>
      <xdr:sp macro="" textlink="">
        <xdr:nvSpPr>
          <xdr:cNvPr id="94" name="Retângulo: Cantos Arredondados 93">
            <a:extLst>
              <a:ext uri="{FF2B5EF4-FFF2-40B4-BE49-F238E27FC236}">
                <a16:creationId xmlns:a16="http://schemas.microsoft.com/office/drawing/2014/main" id="{D83F1119-8F49-9B11-55E9-6CF4D6206CDB}"/>
              </a:ext>
            </a:extLst>
          </xdr:cNvPr>
          <xdr:cNvSpPr/>
        </xdr:nvSpPr>
        <xdr:spPr>
          <a:xfrm>
            <a:off x="200011" y="4229100"/>
            <a:ext cx="5331427" cy="1781175"/>
          </a:xfrm>
          <a:prstGeom prst="roundRect">
            <a:avLst>
              <a:gd name="adj" fmla="val 3269"/>
            </a:avLst>
          </a:prstGeom>
          <a:solidFill>
            <a:sysClr val="window" lastClr="FFFFFF"/>
          </a:solidFill>
          <a:ln>
            <a:solidFill>
              <a:srgbClr val="39DA93"/>
            </a:solidFill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aphicFrame macro="">
        <xdr:nvGraphicFramePr>
          <xdr:cNvPr id="95" name="Gráfico 94">
            <a:extLst>
              <a:ext uri="{FF2B5EF4-FFF2-40B4-BE49-F238E27FC236}">
                <a16:creationId xmlns:a16="http://schemas.microsoft.com/office/drawing/2014/main" id="{13F6DC6B-53F3-1439-B91C-9922CDB0BCCA}"/>
              </a:ext>
            </a:extLst>
          </xdr:cNvPr>
          <xdr:cNvGraphicFramePr>
            <a:graphicFrameLocks/>
          </xdr:cNvGraphicFramePr>
        </xdr:nvGraphicFramePr>
        <xdr:xfrm>
          <a:off x="152401" y="4524375"/>
          <a:ext cx="5072293" cy="15049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  <xdr:sp macro="" textlink="">
        <xdr:nvSpPr>
          <xdr:cNvPr id="96" name="CaixaDeTexto 95">
            <a:extLst>
              <a:ext uri="{FF2B5EF4-FFF2-40B4-BE49-F238E27FC236}">
                <a16:creationId xmlns:a16="http://schemas.microsoft.com/office/drawing/2014/main" id="{21598AA6-D66C-7C67-F23A-E15CF62F8BED}"/>
              </a:ext>
            </a:extLst>
          </xdr:cNvPr>
          <xdr:cNvSpPr txBox="1"/>
        </xdr:nvSpPr>
        <xdr:spPr>
          <a:xfrm>
            <a:off x="238125" y="4257675"/>
            <a:ext cx="1905000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800" b="1">
                <a:solidFill>
                  <a:schemeClr val="tx1">
                    <a:lumMod val="50000"/>
                    <a:lumOff val="50000"/>
                  </a:schemeClr>
                </a:solidFill>
              </a:rPr>
              <a:t>TOTAL</a:t>
            </a:r>
            <a:r>
              <a:rPr lang="pt-BR" sz="800" b="1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EM BENEFÍCIOS</a:t>
            </a:r>
            <a:endParaRPr lang="pt-BR" sz="800">
              <a:solidFill>
                <a:schemeClr val="tx1">
                  <a:lumMod val="50000"/>
                  <a:lumOff val="50000"/>
                </a:schemeClr>
              </a:solidFill>
            </a:endParaRPr>
          </a:p>
        </xdr:txBody>
      </xdr:sp>
    </xdr:grpSp>
    <xdr:clientData/>
  </xdr:twoCellAnchor>
  <xdr:twoCellAnchor>
    <xdr:from>
      <xdr:col>5</xdr:col>
      <xdr:colOff>206089</xdr:colOff>
      <xdr:row>5</xdr:row>
      <xdr:rowOff>96982</xdr:rowOff>
    </xdr:from>
    <xdr:to>
      <xdr:col>11</xdr:col>
      <xdr:colOff>386213</xdr:colOff>
      <xdr:row>12</xdr:row>
      <xdr:rowOff>163657</xdr:rowOff>
    </xdr:to>
    <xdr:grpSp>
      <xdr:nvGrpSpPr>
        <xdr:cNvPr id="105" name="Agrupar 104">
          <a:extLst>
            <a:ext uri="{FF2B5EF4-FFF2-40B4-BE49-F238E27FC236}">
              <a16:creationId xmlns:a16="http://schemas.microsoft.com/office/drawing/2014/main" id="{B9682928-8A9E-4AE8-A985-B6E349B8AA7B}"/>
            </a:ext>
          </a:extLst>
        </xdr:cNvPr>
        <xdr:cNvGrpSpPr/>
      </xdr:nvGrpSpPr>
      <xdr:grpSpPr>
        <a:xfrm>
          <a:off x="5843157" y="1136073"/>
          <a:ext cx="5375579" cy="1824470"/>
          <a:chOff x="152401" y="4229100"/>
          <a:chExt cx="5379037" cy="1800225"/>
        </a:xfrm>
      </xdr:grpSpPr>
      <xdr:sp macro="" textlink="">
        <xdr:nvSpPr>
          <xdr:cNvPr id="106" name="Retângulo: Cantos Arredondados 105">
            <a:extLst>
              <a:ext uri="{FF2B5EF4-FFF2-40B4-BE49-F238E27FC236}">
                <a16:creationId xmlns:a16="http://schemas.microsoft.com/office/drawing/2014/main" id="{E6B59685-067D-7BA9-287C-85A435BD3E18}"/>
              </a:ext>
            </a:extLst>
          </xdr:cNvPr>
          <xdr:cNvSpPr/>
        </xdr:nvSpPr>
        <xdr:spPr>
          <a:xfrm>
            <a:off x="200011" y="4229100"/>
            <a:ext cx="5331427" cy="1781175"/>
          </a:xfrm>
          <a:prstGeom prst="roundRect">
            <a:avLst>
              <a:gd name="adj" fmla="val 3269"/>
            </a:avLst>
          </a:prstGeom>
          <a:solidFill>
            <a:sysClr val="window" lastClr="FFFFFF"/>
          </a:solidFill>
          <a:ln>
            <a:solidFill>
              <a:srgbClr val="0DC0B9"/>
            </a:solidFill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aphicFrame macro="">
        <xdr:nvGraphicFramePr>
          <xdr:cNvPr id="107" name="Gráfico 106">
            <a:extLst>
              <a:ext uri="{FF2B5EF4-FFF2-40B4-BE49-F238E27FC236}">
                <a16:creationId xmlns:a16="http://schemas.microsoft.com/office/drawing/2014/main" id="{F05E5499-7084-6320-5E7D-2F1067E8AFA5}"/>
              </a:ext>
            </a:extLst>
          </xdr:cNvPr>
          <xdr:cNvGraphicFramePr>
            <a:graphicFrameLocks/>
          </xdr:cNvGraphicFramePr>
        </xdr:nvGraphicFramePr>
        <xdr:xfrm>
          <a:off x="152401" y="4524375"/>
          <a:ext cx="5072293" cy="15049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sp macro="" textlink="">
        <xdr:nvSpPr>
          <xdr:cNvPr id="108" name="CaixaDeTexto 107">
            <a:extLst>
              <a:ext uri="{FF2B5EF4-FFF2-40B4-BE49-F238E27FC236}">
                <a16:creationId xmlns:a16="http://schemas.microsoft.com/office/drawing/2014/main" id="{863690C2-E77A-FA63-8708-AA9721D7863C}"/>
              </a:ext>
            </a:extLst>
          </xdr:cNvPr>
          <xdr:cNvSpPr txBox="1"/>
        </xdr:nvSpPr>
        <xdr:spPr>
          <a:xfrm>
            <a:off x="238125" y="4257675"/>
            <a:ext cx="1905000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800" b="1">
                <a:solidFill>
                  <a:schemeClr val="tx1">
                    <a:lumMod val="50000"/>
                    <a:lumOff val="50000"/>
                  </a:schemeClr>
                </a:solidFill>
              </a:rPr>
              <a:t>TOTAL</a:t>
            </a:r>
            <a:r>
              <a:rPr lang="pt-BR" sz="800" b="1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EM SALÁRIOS</a:t>
            </a:r>
            <a:endParaRPr lang="pt-BR" sz="800">
              <a:solidFill>
                <a:schemeClr val="tx1">
                  <a:lumMod val="50000"/>
                  <a:lumOff val="50000"/>
                </a:schemeClr>
              </a:solidFill>
            </a:endParaRPr>
          </a:p>
        </xdr:txBody>
      </xdr:sp>
    </xdr:grpSp>
    <xdr:clientData/>
  </xdr:twoCellAnchor>
  <xdr:twoCellAnchor>
    <xdr:from>
      <xdr:col>5</xdr:col>
      <xdr:colOff>206089</xdr:colOff>
      <xdr:row>14</xdr:row>
      <xdr:rowOff>136810</xdr:rowOff>
    </xdr:from>
    <xdr:to>
      <xdr:col>11</xdr:col>
      <xdr:colOff>386213</xdr:colOff>
      <xdr:row>21</xdr:row>
      <xdr:rowOff>203485</xdr:rowOff>
    </xdr:to>
    <xdr:grpSp>
      <xdr:nvGrpSpPr>
        <xdr:cNvPr id="109" name="Agrupar 108">
          <a:extLst>
            <a:ext uri="{FF2B5EF4-FFF2-40B4-BE49-F238E27FC236}">
              <a16:creationId xmlns:a16="http://schemas.microsoft.com/office/drawing/2014/main" id="{1F2483B2-4DBD-4A0F-A1C9-1E28FAFAE35B}"/>
            </a:ext>
          </a:extLst>
        </xdr:cNvPr>
        <xdr:cNvGrpSpPr/>
      </xdr:nvGrpSpPr>
      <xdr:grpSpPr>
        <a:xfrm>
          <a:off x="5843157" y="3435924"/>
          <a:ext cx="5375579" cy="1824470"/>
          <a:chOff x="152401" y="4229100"/>
          <a:chExt cx="5379037" cy="1800225"/>
        </a:xfrm>
      </xdr:grpSpPr>
      <xdr:sp macro="" textlink="">
        <xdr:nvSpPr>
          <xdr:cNvPr id="110" name="Retângulo: Cantos Arredondados 109">
            <a:extLst>
              <a:ext uri="{FF2B5EF4-FFF2-40B4-BE49-F238E27FC236}">
                <a16:creationId xmlns:a16="http://schemas.microsoft.com/office/drawing/2014/main" id="{2FEA13B5-257E-3BA0-E6FC-08E4C0594898}"/>
              </a:ext>
            </a:extLst>
          </xdr:cNvPr>
          <xdr:cNvSpPr/>
        </xdr:nvSpPr>
        <xdr:spPr>
          <a:xfrm>
            <a:off x="200011" y="4229100"/>
            <a:ext cx="5331427" cy="1781175"/>
          </a:xfrm>
          <a:prstGeom prst="roundRect">
            <a:avLst>
              <a:gd name="adj" fmla="val 3269"/>
            </a:avLst>
          </a:prstGeom>
          <a:solidFill>
            <a:sysClr val="window" lastClr="FFFFFF"/>
          </a:solidFill>
          <a:ln>
            <a:solidFill>
              <a:srgbClr val="0DC0B9"/>
            </a:solidFill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aphicFrame macro="">
        <xdr:nvGraphicFramePr>
          <xdr:cNvPr id="111" name="Gráfico 110">
            <a:extLst>
              <a:ext uri="{FF2B5EF4-FFF2-40B4-BE49-F238E27FC236}">
                <a16:creationId xmlns:a16="http://schemas.microsoft.com/office/drawing/2014/main" id="{2FF9E5C6-DA5B-A475-26D5-5740162DF748}"/>
              </a:ext>
            </a:extLst>
          </xdr:cNvPr>
          <xdr:cNvGraphicFramePr>
            <a:graphicFrameLocks/>
          </xdr:cNvGraphicFramePr>
        </xdr:nvGraphicFramePr>
        <xdr:xfrm>
          <a:off x="152401" y="4524375"/>
          <a:ext cx="5072293" cy="15049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  <xdr:sp macro="" textlink="">
        <xdr:nvSpPr>
          <xdr:cNvPr id="112" name="CaixaDeTexto 111">
            <a:extLst>
              <a:ext uri="{FF2B5EF4-FFF2-40B4-BE49-F238E27FC236}">
                <a16:creationId xmlns:a16="http://schemas.microsoft.com/office/drawing/2014/main" id="{87CA19D9-4AAC-8267-D5A8-4E7E255742FF}"/>
              </a:ext>
            </a:extLst>
          </xdr:cNvPr>
          <xdr:cNvSpPr txBox="1"/>
        </xdr:nvSpPr>
        <xdr:spPr>
          <a:xfrm>
            <a:off x="238125" y="4257675"/>
            <a:ext cx="1905000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800" b="1">
                <a:solidFill>
                  <a:schemeClr val="tx1">
                    <a:lumMod val="50000"/>
                    <a:lumOff val="50000"/>
                  </a:schemeClr>
                </a:solidFill>
              </a:rPr>
              <a:t>TOTAL</a:t>
            </a:r>
            <a:r>
              <a:rPr lang="pt-BR" sz="800" b="1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EM BENEFÍCIOS</a:t>
            </a:r>
            <a:endParaRPr lang="pt-BR" sz="800">
              <a:solidFill>
                <a:schemeClr val="tx1">
                  <a:lumMod val="50000"/>
                  <a:lumOff val="50000"/>
                </a:schemeClr>
              </a:solidFill>
            </a:endParaRPr>
          </a:p>
        </xdr:txBody>
      </xdr:sp>
    </xdr:grpSp>
    <xdr:clientData/>
  </xdr:twoCellAnchor>
  <xdr:oneCellAnchor>
    <xdr:from>
      <xdr:col>2</xdr:col>
      <xdr:colOff>865910</xdr:colOff>
      <xdr:row>13</xdr:row>
      <xdr:rowOff>0</xdr:rowOff>
    </xdr:from>
    <xdr:ext cx="4147704" cy="257537"/>
    <xdr:sp macro="" textlink="">
      <xdr:nvSpPr>
        <xdr:cNvPr id="117" name="CaixaDeTexto 11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D1AED42-4DCA-4EA6-9FB3-87D5C72AC21C}"/>
            </a:ext>
          </a:extLst>
        </xdr:cNvPr>
        <xdr:cNvSpPr txBox="1"/>
      </xdr:nvSpPr>
      <xdr:spPr>
        <a:xfrm>
          <a:off x="3524251" y="3048000"/>
          <a:ext cx="4147704" cy="257537"/>
        </a:xfrm>
        <a:prstGeom prst="roundRect">
          <a:avLst>
            <a:gd name="adj" fmla="val 27459"/>
          </a:avLst>
        </a:prstGeom>
        <a:gradFill flip="none" rotWithShape="1">
          <a:gsLst>
            <a:gs pos="0">
              <a:srgbClr val="39DA93"/>
            </a:gs>
            <a:gs pos="100000">
              <a:srgbClr val="74A3FC"/>
            </a:gs>
          </a:gsLst>
          <a:lin ang="0" scaled="1"/>
          <a:tileRect/>
        </a:gradFill>
        <a:ln w="25400">
          <a:noFill/>
        </a:ln>
        <a:effectLst>
          <a:outerShdw blurRad="50800" dist="38100" dir="2700000" algn="tl" rotWithShape="0">
            <a:prstClr val="black">
              <a:alpha val="2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sz="800" b="1" i="0" u="none" strike="noStrike">
              <a:solidFill>
                <a:schemeClr val="tx1"/>
              </a:solidFill>
              <a:latin typeface="Calibri"/>
              <a:ea typeface="Calibri"/>
              <a:cs typeface="Calibri"/>
            </a:rPr>
            <a:t>Você está utilizando</a:t>
          </a:r>
          <a:r>
            <a:rPr lang="en-US" sz="800" b="1" i="0" u="none" strike="noStrike" baseline="0">
              <a:solidFill>
                <a:schemeClr val="tx1"/>
              </a:solidFill>
              <a:latin typeface="Calibri"/>
              <a:ea typeface="Calibri"/>
              <a:cs typeface="Calibri"/>
            </a:rPr>
            <a:t> uma versão de demonstração. Clique aqui para maiores informações</a:t>
          </a:r>
          <a:endParaRPr lang="en-US" sz="800" b="1" i="0" u="none" strike="noStrike">
            <a:solidFill>
              <a:schemeClr val="tx1"/>
            </a:solidFill>
            <a:latin typeface="Calibri"/>
            <a:ea typeface="Calibri"/>
            <a:cs typeface="Calibri"/>
          </a:endParaRPr>
        </a:p>
      </xdr:txBody>
    </xdr:sp>
    <xdr:clientData/>
  </xdr:oneCellAnchor>
  <xdr:twoCellAnchor>
    <xdr:from>
      <xdr:col>4</xdr:col>
      <xdr:colOff>95250</xdr:colOff>
      <xdr:row>4</xdr:row>
      <xdr:rowOff>112568</xdr:rowOff>
    </xdr:from>
    <xdr:to>
      <xdr:col>4</xdr:col>
      <xdr:colOff>623455</xdr:colOff>
      <xdr:row>4</xdr:row>
      <xdr:rowOff>112568</xdr:rowOff>
    </xdr:to>
    <xdr:cxnSp macro="">
      <xdr:nvCxnSpPr>
        <xdr:cNvPr id="24" name="Conector de Seta Reta 23">
          <a:extLst>
            <a:ext uri="{FF2B5EF4-FFF2-40B4-BE49-F238E27FC236}">
              <a16:creationId xmlns:a16="http://schemas.microsoft.com/office/drawing/2014/main" id="{90E0DC7C-F3B2-3E73-1C63-C88004172C80}"/>
            </a:ext>
          </a:extLst>
        </xdr:cNvPr>
        <xdr:cNvCxnSpPr/>
      </xdr:nvCxnSpPr>
      <xdr:spPr>
        <a:xfrm flipH="1">
          <a:off x="4866409" y="900545"/>
          <a:ext cx="528205" cy="0"/>
        </a:xfrm>
        <a:prstGeom prst="straightConnector1">
          <a:avLst/>
        </a:prstGeom>
        <a:ln w="28575">
          <a:solidFill>
            <a:srgbClr val="C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34636</xdr:colOff>
      <xdr:row>4</xdr:row>
      <xdr:rowOff>129887</xdr:rowOff>
    </xdr:from>
    <xdr:to>
      <xdr:col>11</xdr:col>
      <xdr:colOff>441613</xdr:colOff>
      <xdr:row>4</xdr:row>
      <xdr:rowOff>129887</xdr:rowOff>
    </xdr:to>
    <xdr:cxnSp macro="">
      <xdr:nvCxnSpPr>
        <xdr:cNvPr id="25" name="Conector de Seta Reta 24">
          <a:extLst>
            <a:ext uri="{FF2B5EF4-FFF2-40B4-BE49-F238E27FC236}">
              <a16:creationId xmlns:a16="http://schemas.microsoft.com/office/drawing/2014/main" id="{8CCE42B3-FB1B-739B-EBBF-DFE95D83009A}"/>
            </a:ext>
          </a:extLst>
        </xdr:cNvPr>
        <xdr:cNvCxnSpPr/>
      </xdr:nvCxnSpPr>
      <xdr:spPr>
        <a:xfrm flipH="1">
          <a:off x="10867159" y="917864"/>
          <a:ext cx="406977" cy="0"/>
        </a:xfrm>
        <a:prstGeom prst="straightConnector1">
          <a:avLst/>
        </a:prstGeom>
        <a:ln w="28575">
          <a:solidFill>
            <a:srgbClr val="C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103909</xdr:colOff>
      <xdr:row>0</xdr:row>
      <xdr:rowOff>155863</xdr:rowOff>
    </xdr:from>
    <xdr:to>
      <xdr:col>4</xdr:col>
      <xdr:colOff>758299</xdr:colOff>
      <xdr:row>1</xdr:row>
      <xdr:rowOff>244504</xdr:rowOff>
    </xdr:to>
    <xdr:sp macro="" textlink="">
      <xdr:nvSpPr>
        <xdr:cNvPr id="31" name="Retângulo: Cantos Arredondados 30">
          <a:extLst>
            <a:ext uri="{FF2B5EF4-FFF2-40B4-BE49-F238E27FC236}">
              <a16:creationId xmlns:a16="http://schemas.microsoft.com/office/drawing/2014/main" id="{AA0BC776-480F-4757-9EEF-9AAB774BF7FD}"/>
            </a:ext>
          </a:extLst>
        </xdr:cNvPr>
        <xdr:cNvSpPr/>
      </xdr:nvSpPr>
      <xdr:spPr>
        <a:xfrm>
          <a:off x="3732068" y="155863"/>
          <a:ext cx="1624208" cy="339755"/>
        </a:xfrm>
        <a:prstGeom prst="round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8</xdr:col>
      <xdr:colOff>652041</xdr:colOff>
      <xdr:row>1</xdr:row>
      <xdr:rowOff>237226</xdr:rowOff>
    </xdr:from>
    <xdr:to>
      <xdr:col>11</xdr:col>
      <xdr:colOff>309995</xdr:colOff>
      <xdr:row>2</xdr:row>
      <xdr:rowOff>206305</xdr:rowOff>
    </xdr:to>
    <xdr:sp macro="" textlink="config!E4">
      <xdr:nvSpPr>
        <xdr:cNvPr id="9" name="CaixaDeTexto 8">
          <a:extLst>
            <a:ext uri="{FF2B5EF4-FFF2-40B4-BE49-F238E27FC236}">
              <a16:creationId xmlns:a16="http://schemas.microsoft.com/office/drawing/2014/main" id="{FF4E70EB-D3BC-6225-3BE2-3D7F22E7577F}"/>
            </a:ext>
          </a:extLst>
        </xdr:cNvPr>
        <xdr:cNvSpPr txBox="1"/>
      </xdr:nvSpPr>
      <xdr:spPr>
        <a:xfrm>
          <a:off x="9094655" y="488340"/>
          <a:ext cx="2255681" cy="220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fld id="{880981C8-43F8-4A32-8898-FFB302CB6ADD}" type="TxLink">
            <a:rPr lang="en-US" sz="8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Calibri"/>
              <a:cs typeface="Calibri"/>
            </a:rPr>
            <a:pPr algn="r"/>
            <a:t>segunda-feira, 03/junho/2024</a:t>
          </a:fld>
          <a:endParaRPr lang="pt-BR" sz="800" b="1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  <xdr:twoCellAnchor editAs="absolute">
    <xdr:from>
      <xdr:col>0</xdr:col>
      <xdr:colOff>148936</xdr:colOff>
      <xdr:row>0</xdr:row>
      <xdr:rowOff>129020</xdr:rowOff>
    </xdr:from>
    <xdr:to>
      <xdr:col>1</xdr:col>
      <xdr:colOff>1576395</xdr:colOff>
      <xdr:row>1</xdr:row>
      <xdr:rowOff>221771</xdr:rowOff>
    </xdr:to>
    <xdr:grpSp>
      <xdr:nvGrpSpPr>
        <xdr:cNvPr id="10" name="Agrupar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AE1455E-A0F8-4452-4598-CFDC3D514E3A}"/>
            </a:ext>
          </a:extLst>
        </xdr:cNvPr>
        <xdr:cNvGrpSpPr/>
      </xdr:nvGrpSpPr>
      <xdr:grpSpPr>
        <a:xfrm>
          <a:off x="148936" y="129020"/>
          <a:ext cx="1669914" cy="343865"/>
          <a:chOff x="7000875" y="1514478"/>
          <a:chExt cx="1666875" cy="333376"/>
        </a:xfrm>
      </xdr:grpSpPr>
      <xdr:sp macro="" textlink="">
        <xdr:nvSpPr>
          <xdr:cNvPr id="29" name="Retângulo: Cantos Arredondados 28">
            <a:extLst>
              <a:ext uri="{FF2B5EF4-FFF2-40B4-BE49-F238E27FC236}">
                <a16:creationId xmlns:a16="http://schemas.microsoft.com/office/drawing/2014/main" id="{E42AF74A-9677-325B-30BC-191C01459540}"/>
              </a:ext>
            </a:extLst>
          </xdr:cNvPr>
          <xdr:cNvSpPr/>
        </xdr:nvSpPr>
        <xdr:spPr>
          <a:xfrm>
            <a:off x="7000875" y="1514478"/>
            <a:ext cx="1666875" cy="333376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30" name="CaixaDeTexto 29">
            <a:extLst>
              <a:ext uri="{FF2B5EF4-FFF2-40B4-BE49-F238E27FC236}">
                <a16:creationId xmlns:a16="http://schemas.microsoft.com/office/drawing/2014/main" id="{04BD8625-9D1D-D022-4D50-10D3558FE7D2}"/>
              </a:ext>
            </a:extLst>
          </xdr:cNvPr>
          <xdr:cNvSpPr txBox="1"/>
        </xdr:nvSpPr>
        <xdr:spPr>
          <a:xfrm>
            <a:off x="7140311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DASHBOARD</a:t>
            </a:r>
            <a:r>
              <a:rPr lang="pt-BR" sz="1000" baseline="0"/>
              <a:t> EMPRESA</a:t>
            </a:r>
            <a:endParaRPr lang="pt-BR" sz="1000"/>
          </a:p>
        </xdr:txBody>
      </xdr:sp>
    </xdr:grpSp>
    <xdr:clientData/>
  </xdr:twoCellAnchor>
  <xdr:twoCellAnchor editAs="absolute">
    <xdr:from>
      <xdr:col>1</xdr:col>
      <xdr:colOff>1700126</xdr:colOff>
      <xdr:row>0</xdr:row>
      <xdr:rowOff>129021</xdr:rowOff>
    </xdr:from>
    <xdr:to>
      <xdr:col>2</xdr:col>
      <xdr:colOff>946366</xdr:colOff>
      <xdr:row>1</xdr:row>
      <xdr:rowOff>218821</xdr:rowOff>
    </xdr:to>
    <xdr:grpSp>
      <xdr:nvGrpSpPr>
        <xdr:cNvPr id="11" name="Agrupar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1D232E1-1887-219A-E4D7-ABE59E0E9D8D}"/>
            </a:ext>
          </a:extLst>
        </xdr:cNvPr>
        <xdr:cNvGrpSpPr/>
      </xdr:nvGrpSpPr>
      <xdr:grpSpPr>
        <a:xfrm>
          <a:off x="1942581" y="129021"/>
          <a:ext cx="1662126" cy="340914"/>
          <a:chOff x="7000877" y="1514473"/>
          <a:chExt cx="1666875" cy="333375"/>
        </a:xfrm>
      </xdr:grpSpPr>
      <xdr:sp macro="" textlink="">
        <xdr:nvSpPr>
          <xdr:cNvPr id="27" name="Retângulo: Cantos Arredondados 26">
            <a:extLst>
              <a:ext uri="{FF2B5EF4-FFF2-40B4-BE49-F238E27FC236}">
                <a16:creationId xmlns:a16="http://schemas.microsoft.com/office/drawing/2014/main" id="{ACF09E26-CE1C-E8DA-0C9F-1A72BCFEBFE7}"/>
              </a:ext>
            </a:extLst>
          </xdr:cNvPr>
          <xdr:cNvSpPr/>
        </xdr:nvSpPr>
        <xdr:spPr>
          <a:xfrm>
            <a:off x="7000877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8" name="CaixaDeTexto 27">
            <a:extLst>
              <a:ext uri="{FF2B5EF4-FFF2-40B4-BE49-F238E27FC236}">
                <a16:creationId xmlns:a16="http://schemas.microsoft.com/office/drawing/2014/main" id="{65937740-232C-0C76-9056-1BB29DCF6D97}"/>
              </a:ext>
            </a:extLst>
          </xdr:cNvPr>
          <xdr:cNvSpPr txBox="1"/>
        </xdr:nvSpPr>
        <xdr:spPr>
          <a:xfrm>
            <a:off x="7045259" y="1556737"/>
            <a:ext cx="1578107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DASHBOARD</a:t>
            </a:r>
            <a:r>
              <a:rPr lang="pt-BR" sz="1000" baseline="0"/>
              <a:t> SETOR</a:t>
            </a:r>
            <a:endParaRPr lang="pt-BR" sz="1000"/>
          </a:p>
        </xdr:txBody>
      </xdr:sp>
    </xdr:grpSp>
    <xdr:clientData/>
  </xdr:twoCellAnchor>
  <xdr:twoCellAnchor editAs="absolute">
    <xdr:from>
      <xdr:col>3</xdr:col>
      <xdr:colOff>81240</xdr:colOff>
      <xdr:row>0</xdr:row>
      <xdr:rowOff>129021</xdr:rowOff>
    </xdr:from>
    <xdr:to>
      <xdr:col>4</xdr:col>
      <xdr:colOff>775279</xdr:colOff>
      <xdr:row>1</xdr:row>
      <xdr:rowOff>218821</xdr:rowOff>
    </xdr:to>
    <xdr:grpSp>
      <xdr:nvGrpSpPr>
        <xdr:cNvPr id="12" name="Agrupar 1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2E14530-DE8C-AD8C-84A1-52E08CAB95DD}"/>
            </a:ext>
          </a:extLst>
        </xdr:cNvPr>
        <xdr:cNvGrpSpPr/>
      </xdr:nvGrpSpPr>
      <xdr:grpSpPr>
        <a:xfrm>
          <a:off x="3709399" y="129021"/>
          <a:ext cx="1663857" cy="340914"/>
          <a:chOff x="7000874" y="1514473"/>
          <a:chExt cx="1666875" cy="333375"/>
        </a:xfrm>
      </xdr:grpSpPr>
      <xdr:sp macro="" textlink="">
        <xdr:nvSpPr>
          <xdr:cNvPr id="25" name="Retângulo: Cantos Arredondados 24">
            <a:extLst>
              <a:ext uri="{FF2B5EF4-FFF2-40B4-BE49-F238E27FC236}">
                <a16:creationId xmlns:a16="http://schemas.microsoft.com/office/drawing/2014/main" id="{781DD570-E024-2949-840B-0304500EA1B1}"/>
              </a:ext>
            </a:extLst>
          </xdr:cNvPr>
          <xdr:cNvSpPr/>
        </xdr:nvSpPr>
        <xdr:spPr>
          <a:xfrm>
            <a:off x="7000874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6" name="CaixaDeTexto 25">
            <a:extLst>
              <a:ext uri="{FF2B5EF4-FFF2-40B4-BE49-F238E27FC236}">
                <a16:creationId xmlns:a16="http://schemas.microsoft.com/office/drawing/2014/main" id="{6A8370DD-09A2-D7F0-7399-99CD427819CE}"/>
              </a:ext>
            </a:extLst>
          </xdr:cNvPr>
          <xdr:cNvSpPr txBox="1"/>
        </xdr:nvSpPr>
        <xdr:spPr>
          <a:xfrm>
            <a:off x="7078887" y="1556737"/>
            <a:ext cx="1473576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PAGAMENTO</a:t>
            </a:r>
            <a:r>
              <a:rPr lang="pt-BR" sz="1000" baseline="0"/>
              <a:t> DE SALÁRIO</a:t>
            </a:r>
            <a:endParaRPr lang="pt-BR" sz="1000"/>
          </a:p>
        </xdr:txBody>
      </xdr:sp>
    </xdr:grpSp>
    <xdr:clientData/>
  </xdr:twoCellAnchor>
  <xdr:twoCellAnchor editAs="absolute">
    <xdr:from>
      <xdr:col>4</xdr:col>
      <xdr:colOff>889490</xdr:colOff>
      <xdr:row>0</xdr:row>
      <xdr:rowOff>129021</xdr:rowOff>
    </xdr:from>
    <xdr:to>
      <xdr:col>6</xdr:col>
      <xdr:colOff>440529</xdr:colOff>
      <xdr:row>1</xdr:row>
      <xdr:rowOff>218821</xdr:rowOff>
    </xdr:to>
    <xdr:grpSp>
      <xdr:nvGrpSpPr>
        <xdr:cNvPr id="13" name="Agrupar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E509F00-0EEB-3D8C-0274-F0F6AC58EAC3}"/>
            </a:ext>
          </a:extLst>
        </xdr:cNvPr>
        <xdr:cNvGrpSpPr/>
      </xdr:nvGrpSpPr>
      <xdr:grpSpPr>
        <a:xfrm>
          <a:off x="5487467" y="129021"/>
          <a:ext cx="1663857" cy="340914"/>
          <a:chOff x="7000874" y="1514473"/>
          <a:chExt cx="1666875" cy="333375"/>
        </a:xfrm>
      </xdr:grpSpPr>
      <xdr:sp macro="" textlink="">
        <xdr:nvSpPr>
          <xdr:cNvPr id="23" name="Retângulo: Cantos Arredondados 22">
            <a:extLst>
              <a:ext uri="{FF2B5EF4-FFF2-40B4-BE49-F238E27FC236}">
                <a16:creationId xmlns:a16="http://schemas.microsoft.com/office/drawing/2014/main" id="{F7558D50-46C0-4D90-FABA-25146AA29BD5}"/>
              </a:ext>
            </a:extLst>
          </xdr:cNvPr>
          <xdr:cNvSpPr/>
        </xdr:nvSpPr>
        <xdr:spPr>
          <a:xfrm>
            <a:off x="7000874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4" name="CaixaDeTexto 23">
            <a:extLst>
              <a:ext uri="{FF2B5EF4-FFF2-40B4-BE49-F238E27FC236}">
                <a16:creationId xmlns:a16="http://schemas.microsoft.com/office/drawing/2014/main" id="{C12EBC37-6AA4-AE04-D596-2576D51CEF3A}"/>
              </a:ext>
            </a:extLst>
          </xdr:cNvPr>
          <xdr:cNvSpPr txBox="1"/>
        </xdr:nvSpPr>
        <xdr:spPr>
          <a:xfrm>
            <a:off x="7057218" y="1556737"/>
            <a:ext cx="1551589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PAGAMENTO</a:t>
            </a:r>
            <a:r>
              <a:rPr lang="pt-BR" sz="1000" baseline="0"/>
              <a:t> DE BENEFÍCIO</a:t>
            </a:r>
            <a:endParaRPr lang="pt-BR" sz="1000"/>
          </a:p>
        </xdr:txBody>
      </xdr:sp>
    </xdr:grpSp>
    <xdr:clientData/>
  </xdr:twoCellAnchor>
  <xdr:twoCellAnchor editAs="absolute">
    <xdr:from>
      <xdr:col>6</xdr:col>
      <xdr:colOff>564259</xdr:colOff>
      <xdr:row>0</xdr:row>
      <xdr:rowOff>129021</xdr:rowOff>
    </xdr:from>
    <xdr:to>
      <xdr:col>8</xdr:col>
      <xdr:colOff>496297</xdr:colOff>
      <xdr:row>1</xdr:row>
      <xdr:rowOff>218821</xdr:rowOff>
    </xdr:to>
    <xdr:grpSp>
      <xdr:nvGrpSpPr>
        <xdr:cNvPr id="14" name="Agrupar 1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F57764A-3623-DCD9-8C44-24E1E01A8814}"/>
            </a:ext>
          </a:extLst>
        </xdr:cNvPr>
        <xdr:cNvGrpSpPr/>
      </xdr:nvGrpSpPr>
      <xdr:grpSpPr>
        <a:xfrm>
          <a:off x="7275054" y="129021"/>
          <a:ext cx="1663857" cy="340914"/>
          <a:chOff x="7000875" y="1514473"/>
          <a:chExt cx="1666875" cy="333375"/>
        </a:xfrm>
      </xdr:grpSpPr>
      <xdr:sp macro="" textlink="">
        <xdr:nvSpPr>
          <xdr:cNvPr id="21" name="Retângulo: Cantos Arredondados 20">
            <a:extLst>
              <a:ext uri="{FF2B5EF4-FFF2-40B4-BE49-F238E27FC236}">
                <a16:creationId xmlns:a16="http://schemas.microsoft.com/office/drawing/2014/main" id="{50EE32D2-632F-AD29-222F-EDF969466B8A}"/>
              </a:ext>
            </a:extLst>
          </xdr:cNvPr>
          <xdr:cNvSpPr/>
        </xdr:nvSpPr>
        <xdr:spPr>
          <a:xfrm>
            <a:off x="7000875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658F9C6B-E311-04B6-E72C-F438978AFD4F}"/>
              </a:ext>
            </a:extLst>
          </xdr:cNvPr>
          <xdr:cNvSpPr txBox="1"/>
        </xdr:nvSpPr>
        <xdr:spPr>
          <a:xfrm>
            <a:off x="7130786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FUNCIONÁRIOS</a:t>
            </a:r>
            <a:endParaRPr lang="pt-BR" sz="1000"/>
          </a:p>
        </xdr:txBody>
      </xdr:sp>
    </xdr:grpSp>
    <xdr:clientData/>
  </xdr:twoCellAnchor>
  <xdr:twoCellAnchor editAs="absolute">
    <xdr:from>
      <xdr:col>8</xdr:col>
      <xdr:colOff>610508</xdr:colOff>
      <xdr:row>0</xdr:row>
      <xdr:rowOff>129021</xdr:rowOff>
    </xdr:from>
    <xdr:to>
      <xdr:col>10</xdr:col>
      <xdr:colOff>542548</xdr:colOff>
      <xdr:row>1</xdr:row>
      <xdr:rowOff>218821</xdr:rowOff>
    </xdr:to>
    <xdr:grpSp>
      <xdr:nvGrpSpPr>
        <xdr:cNvPr id="15" name="Agrupar 1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736DB5A-3E0B-5985-2CDD-4A30C11D7D76}"/>
            </a:ext>
          </a:extLst>
        </xdr:cNvPr>
        <xdr:cNvGrpSpPr/>
      </xdr:nvGrpSpPr>
      <xdr:grpSpPr>
        <a:xfrm>
          <a:off x="9053122" y="129021"/>
          <a:ext cx="1663858" cy="340914"/>
          <a:chOff x="7000874" y="1514473"/>
          <a:chExt cx="1666875" cy="333375"/>
        </a:xfrm>
      </xdr:grpSpPr>
      <xdr:sp macro="" textlink="">
        <xdr:nvSpPr>
          <xdr:cNvPr id="19" name="Retângulo: Cantos Arredondados 18">
            <a:extLst>
              <a:ext uri="{FF2B5EF4-FFF2-40B4-BE49-F238E27FC236}">
                <a16:creationId xmlns:a16="http://schemas.microsoft.com/office/drawing/2014/main" id="{FD5D9ADB-C208-0E15-5EFF-60DEAC8B4A90}"/>
              </a:ext>
            </a:extLst>
          </xdr:cNvPr>
          <xdr:cNvSpPr/>
        </xdr:nvSpPr>
        <xdr:spPr>
          <a:xfrm>
            <a:off x="7000874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0" name="CaixaDeTexto 19">
            <a:extLst>
              <a:ext uri="{FF2B5EF4-FFF2-40B4-BE49-F238E27FC236}">
                <a16:creationId xmlns:a16="http://schemas.microsoft.com/office/drawing/2014/main" id="{AED76862-0D73-2FF7-C866-09FA1B5324D3}"/>
              </a:ext>
            </a:extLst>
          </xdr:cNvPr>
          <xdr:cNvSpPr txBox="1"/>
        </xdr:nvSpPr>
        <xdr:spPr>
          <a:xfrm>
            <a:off x="7130786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PARÂMETROS</a:t>
            </a:r>
            <a:endParaRPr lang="pt-BR" sz="1000"/>
          </a:p>
        </xdr:txBody>
      </xdr:sp>
    </xdr:grpSp>
    <xdr:clientData/>
  </xdr:twoCellAnchor>
  <xdr:twoCellAnchor editAs="absolute">
    <xdr:from>
      <xdr:col>10</xdr:col>
      <xdr:colOff>655896</xdr:colOff>
      <xdr:row>0</xdr:row>
      <xdr:rowOff>142170</xdr:rowOff>
    </xdr:from>
    <xdr:to>
      <xdr:col>11</xdr:col>
      <xdr:colOff>213953</xdr:colOff>
      <xdr:row>1</xdr:row>
      <xdr:rowOff>215317</xdr:rowOff>
    </xdr:to>
    <xdr:grpSp>
      <xdr:nvGrpSpPr>
        <xdr:cNvPr id="16" name="Agrupar 1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390E325-AC29-B4F9-115E-AEB7C59DD24B}"/>
            </a:ext>
          </a:extLst>
        </xdr:cNvPr>
        <xdr:cNvGrpSpPr/>
      </xdr:nvGrpSpPr>
      <xdr:grpSpPr>
        <a:xfrm>
          <a:off x="10830328" y="142170"/>
          <a:ext cx="423966" cy="324261"/>
          <a:chOff x="11074978" y="181842"/>
          <a:chExt cx="424294" cy="320385"/>
        </a:xfrm>
      </xdr:grpSpPr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2B41534B-48DD-EB41-2625-272BE7CF286A}"/>
              </a:ext>
            </a:extLst>
          </xdr:cNvPr>
          <xdr:cNvSpPr/>
        </xdr:nvSpPr>
        <xdr:spPr>
          <a:xfrm>
            <a:off x="11074978" y="181842"/>
            <a:ext cx="424294" cy="32038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18" name="Imagem 17" descr="Uma imagem contendo objeto, placa, relógio, placar&#10;&#10;Descrição gerada automaticamente">
            <a:extLst>
              <a:ext uri="{FF2B5EF4-FFF2-40B4-BE49-F238E27FC236}">
                <a16:creationId xmlns:a16="http://schemas.microsoft.com/office/drawing/2014/main" id="{5E4E5047-FC7E-F906-474B-60902B3D88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152909" y="207818"/>
            <a:ext cx="268432" cy="268432"/>
          </a:xfrm>
          <a:prstGeom prst="rect">
            <a:avLst/>
          </a:prstGeom>
        </xdr:spPr>
      </xdr:pic>
    </xdr:grpSp>
    <xdr:clientData/>
  </xdr:twoCellAnchor>
  <xdr:oneCellAnchor>
    <xdr:from>
      <xdr:col>1</xdr:col>
      <xdr:colOff>519545</xdr:colOff>
      <xdr:row>10</xdr:row>
      <xdr:rowOff>8659</xdr:rowOff>
    </xdr:from>
    <xdr:ext cx="5873211" cy="264560"/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0F7A5A41-53DA-5E1D-24BF-41D9A7E9B38F}"/>
            </a:ext>
          </a:extLst>
        </xdr:cNvPr>
        <xdr:cNvSpPr txBox="1"/>
      </xdr:nvSpPr>
      <xdr:spPr>
        <a:xfrm>
          <a:off x="762000" y="2649682"/>
          <a:ext cx="587321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100">
              <a:solidFill>
                <a:sysClr val="windowText" lastClr="000000"/>
              </a:solidFill>
            </a:rPr>
            <a:t>Os</a:t>
          </a:r>
          <a:r>
            <a:rPr lang="pt-BR" sz="1100" baseline="0">
              <a:solidFill>
                <a:sysClr val="windowText" lastClr="000000"/>
              </a:solidFill>
            </a:rPr>
            <a:t> funcionário irão aparecer automaticamente aqui. Cadastre-os clicando na aba "FUNCIONÁRIOS"</a:t>
          </a:r>
          <a:endParaRPr lang="pt-BR" sz="1100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1</xdr:col>
      <xdr:colOff>2164772</xdr:colOff>
      <xdr:row>8</xdr:row>
      <xdr:rowOff>112570</xdr:rowOff>
    </xdr:from>
    <xdr:to>
      <xdr:col>2</xdr:col>
      <xdr:colOff>545522</xdr:colOff>
      <xdr:row>10</xdr:row>
      <xdr:rowOff>34637</xdr:rowOff>
    </xdr:to>
    <xdr:cxnSp macro="">
      <xdr:nvCxnSpPr>
        <xdr:cNvPr id="33" name="Conector de Seta Reta 32">
          <a:extLst>
            <a:ext uri="{FF2B5EF4-FFF2-40B4-BE49-F238E27FC236}">
              <a16:creationId xmlns:a16="http://schemas.microsoft.com/office/drawing/2014/main" id="{12E086D4-F85A-9772-A44E-BA5332332F90}"/>
            </a:ext>
          </a:extLst>
        </xdr:cNvPr>
        <xdr:cNvCxnSpPr/>
      </xdr:nvCxnSpPr>
      <xdr:spPr>
        <a:xfrm flipH="1" flipV="1">
          <a:off x="2407227" y="2251365"/>
          <a:ext cx="796636" cy="42429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787979</xdr:colOff>
      <xdr:row>10</xdr:row>
      <xdr:rowOff>8658</xdr:rowOff>
    </xdr:from>
    <xdr:ext cx="4123821" cy="264560"/>
    <xdr:sp macro="" textlink="">
      <xdr:nvSpPr>
        <xdr:cNvPr id="34" name="CaixaDeTexto 33">
          <a:extLst>
            <a:ext uri="{FF2B5EF4-FFF2-40B4-BE49-F238E27FC236}">
              <a16:creationId xmlns:a16="http://schemas.microsoft.com/office/drawing/2014/main" id="{B8FDA816-9839-4191-8026-3183F7D3FE0D}"/>
            </a:ext>
          </a:extLst>
        </xdr:cNvPr>
        <xdr:cNvSpPr txBox="1"/>
      </xdr:nvSpPr>
      <xdr:spPr>
        <a:xfrm>
          <a:off x="7498774" y="2649681"/>
          <a:ext cx="412382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100">
              <a:solidFill>
                <a:sysClr val="windowText" lastClr="000000"/>
              </a:solidFill>
            </a:rPr>
            <a:t>Após o cadastro dos funcionários,</a:t>
          </a:r>
          <a:r>
            <a:rPr lang="pt-BR" sz="1100" baseline="0">
              <a:solidFill>
                <a:sysClr val="windowText" lastClr="000000"/>
              </a:solidFill>
            </a:rPr>
            <a:t> i</a:t>
          </a:r>
          <a:r>
            <a:rPr lang="pt-BR" sz="1100">
              <a:solidFill>
                <a:sysClr val="windowText" lastClr="000000"/>
              </a:solidFill>
            </a:rPr>
            <a:t>nsira os valores nas</a:t>
          </a:r>
          <a:r>
            <a:rPr lang="pt-BR" sz="1100" baseline="0">
              <a:solidFill>
                <a:sysClr val="windowText" lastClr="000000"/>
              </a:solidFill>
            </a:rPr>
            <a:t> células acima.</a:t>
          </a:r>
          <a:endParaRPr lang="pt-BR" sz="1100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8</xdr:col>
      <xdr:colOff>787977</xdr:colOff>
      <xdr:row>8</xdr:row>
      <xdr:rowOff>147206</xdr:rowOff>
    </xdr:from>
    <xdr:to>
      <xdr:col>9</xdr:col>
      <xdr:colOff>606136</xdr:colOff>
      <xdr:row>10</xdr:row>
      <xdr:rowOff>51954</xdr:rowOff>
    </xdr:to>
    <xdr:cxnSp macro="">
      <xdr:nvCxnSpPr>
        <xdr:cNvPr id="35" name="Conector de Seta Reta 34">
          <a:extLst>
            <a:ext uri="{FF2B5EF4-FFF2-40B4-BE49-F238E27FC236}">
              <a16:creationId xmlns:a16="http://schemas.microsoft.com/office/drawing/2014/main" id="{3546DF84-E22B-4877-8FFE-4A2AA2BA7E9F}"/>
            </a:ext>
          </a:extLst>
        </xdr:cNvPr>
        <xdr:cNvCxnSpPr/>
      </xdr:nvCxnSpPr>
      <xdr:spPr>
        <a:xfrm flipH="1" flipV="1">
          <a:off x="9230591" y="2286001"/>
          <a:ext cx="684068" cy="406976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242455</xdr:colOff>
      <xdr:row>9</xdr:row>
      <xdr:rowOff>233796</xdr:rowOff>
    </xdr:from>
    <xdr:to>
      <xdr:col>1</xdr:col>
      <xdr:colOff>536865</xdr:colOff>
      <xdr:row>11</xdr:row>
      <xdr:rowOff>25979</xdr:rowOff>
    </xdr:to>
    <xdr:sp macro="" textlink="">
      <xdr:nvSpPr>
        <xdr:cNvPr id="38" name="Elipse 37">
          <a:extLst>
            <a:ext uri="{FF2B5EF4-FFF2-40B4-BE49-F238E27FC236}">
              <a16:creationId xmlns:a16="http://schemas.microsoft.com/office/drawing/2014/main" id="{E630055C-9503-EA15-151C-2666B94E2FAE}"/>
            </a:ext>
          </a:extLst>
        </xdr:cNvPr>
        <xdr:cNvSpPr/>
      </xdr:nvSpPr>
      <xdr:spPr>
        <a:xfrm>
          <a:off x="484910" y="2623705"/>
          <a:ext cx="294410" cy="294410"/>
        </a:xfrm>
        <a:prstGeom prst="ellipse">
          <a:avLst/>
        </a:prstGeom>
        <a:solidFill>
          <a:srgbClr val="39DA93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1</a:t>
          </a:r>
        </a:p>
      </xdr:txBody>
    </xdr:sp>
    <xdr:clientData/>
  </xdr:twoCellAnchor>
  <xdr:twoCellAnchor>
    <xdr:from>
      <xdr:col>6</xdr:col>
      <xdr:colOff>533401</xdr:colOff>
      <xdr:row>9</xdr:row>
      <xdr:rowOff>238991</xdr:rowOff>
    </xdr:from>
    <xdr:to>
      <xdr:col>6</xdr:col>
      <xdr:colOff>827811</xdr:colOff>
      <xdr:row>11</xdr:row>
      <xdr:rowOff>31174</xdr:rowOff>
    </xdr:to>
    <xdr:sp macro="" textlink="">
      <xdr:nvSpPr>
        <xdr:cNvPr id="39" name="Elipse 38">
          <a:extLst>
            <a:ext uri="{FF2B5EF4-FFF2-40B4-BE49-F238E27FC236}">
              <a16:creationId xmlns:a16="http://schemas.microsoft.com/office/drawing/2014/main" id="{03ED4AB6-1A51-4C4C-97EB-B48CB04D2672}"/>
            </a:ext>
          </a:extLst>
        </xdr:cNvPr>
        <xdr:cNvSpPr/>
      </xdr:nvSpPr>
      <xdr:spPr>
        <a:xfrm>
          <a:off x="7244196" y="2628900"/>
          <a:ext cx="294410" cy="294410"/>
        </a:xfrm>
        <a:prstGeom prst="ellipse">
          <a:avLst/>
        </a:prstGeom>
        <a:solidFill>
          <a:srgbClr val="39DA93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2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883227</xdr:colOff>
      <xdr:row>0</xdr:row>
      <xdr:rowOff>164523</xdr:rowOff>
    </xdr:from>
    <xdr:to>
      <xdr:col>6</xdr:col>
      <xdr:colOff>394617</xdr:colOff>
      <xdr:row>2</xdr:row>
      <xdr:rowOff>2051</xdr:rowOff>
    </xdr:to>
    <xdr:sp macro="" textlink="">
      <xdr:nvSpPr>
        <xdr:cNvPr id="28" name="Retângulo: Cantos Arredondados 27">
          <a:extLst>
            <a:ext uri="{FF2B5EF4-FFF2-40B4-BE49-F238E27FC236}">
              <a16:creationId xmlns:a16="http://schemas.microsoft.com/office/drawing/2014/main" id="{6534079A-5DB6-405D-999D-7B933593A3B4}"/>
            </a:ext>
          </a:extLst>
        </xdr:cNvPr>
        <xdr:cNvSpPr/>
      </xdr:nvSpPr>
      <xdr:spPr>
        <a:xfrm>
          <a:off x="5481204" y="164523"/>
          <a:ext cx="1624208" cy="339755"/>
        </a:xfrm>
        <a:prstGeom prst="round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8</xdr:col>
      <xdr:colOff>644248</xdr:colOff>
      <xdr:row>1</xdr:row>
      <xdr:rowOff>242422</xdr:rowOff>
    </xdr:from>
    <xdr:to>
      <xdr:col>11</xdr:col>
      <xdr:colOff>302202</xdr:colOff>
      <xdr:row>2</xdr:row>
      <xdr:rowOff>211501</xdr:rowOff>
    </xdr:to>
    <xdr:sp macro="" textlink="config!E4">
      <xdr:nvSpPr>
        <xdr:cNvPr id="6" name="CaixaDeTexto 5">
          <a:extLst>
            <a:ext uri="{FF2B5EF4-FFF2-40B4-BE49-F238E27FC236}">
              <a16:creationId xmlns:a16="http://schemas.microsoft.com/office/drawing/2014/main" id="{2579F18B-BEEA-E40E-5C0D-7E8667A05499}"/>
            </a:ext>
          </a:extLst>
        </xdr:cNvPr>
        <xdr:cNvSpPr txBox="1"/>
      </xdr:nvSpPr>
      <xdr:spPr>
        <a:xfrm>
          <a:off x="9086862" y="493536"/>
          <a:ext cx="2255681" cy="220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fld id="{880981C8-43F8-4A32-8898-FFB302CB6ADD}" type="TxLink">
            <a:rPr lang="en-US" sz="8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Calibri"/>
              <a:cs typeface="Calibri"/>
            </a:rPr>
            <a:pPr algn="r"/>
            <a:t>segunda-feira, 03/junho/2024</a:t>
          </a:fld>
          <a:endParaRPr lang="pt-BR" sz="800" b="1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  <xdr:twoCellAnchor editAs="absolute">
    <xdr:from>
      <xdr:col>0</xdr:col>
      <xdr:colOff>141143</xdr:colOff>
      <xdr:row>0</xdr:row>
      <xdr:rowOff>134216</xdr:rowOff>
    </xdr:from>
    <xdr:to>
      <xdr:col>1</xdr:col>
      <xdr:colOff>1568602</xdr:colOff>
      <xdr:row>1</xdr:row>
      <xdr:rowOff>226967</xdr:rowOff>
    </xdr:to>
    <xdr:grpSp>
      <xdr:nvGrpSpPr>
        <xdr:cNvPr id="7" name="Agrupar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D206C5-81A6-73E7-F561-74C7DCD40DE5}"/>
            </a:ext>
          </a:extLst>
        </xdr:cNvPr>
        <xdr:cNvGrpSpPr/>
      </xdr:nvGrpSpPr>
      <xdr:grpSpPr>
        <a:xfrm>
          <a:off x="141143" y="134216"/>
          <a:ext cx="1669914" cy="343865"/>
          <a:chOff x="7000875" y="1514478"/>
          <a:chExt cx="1666875" cy="333376"/>
        </a:xfrm>
      </xdr:grpSpPr>
      <xdr:sp macro="" textlink="">
        <xdr:nvSpPr>
          <xdr:cNvPr id="26" name="Retângulo: Cantos Arredondados 25">
            <a:extLst>
              <a:ext uri="{FF2B5EF4-FFF2-40B4-BE49-F238E27FC236}">
                <a16:creationId xmlns:a16="http://schemas.microsoft.com/office/drawing/2014/main" id="{EAB94535-23AC-1D22-16CC-80DF426C72B5}"/>
              </a:ext>
            </a:extLst>
          </xdr:cNvPr>
          <xdr:cNvSpPr/>
        </xdr:nvSpPr>
        <xdr:spPr>
          <a:xfrm>
            <a:off x="7000875" y="1514478"/>
            <a:ext cx="1666875" cy="333376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7" name="CaixaDeTexto 26">
            <a:extLst>
              <a:ext uri="{FF2B5EF4-FFF2-40B4-BE49-F238E27FC236}">
                <a16:creationId xmlns:a16="http://schemas.microsoft.com/office/drawing/2014/main" id="{C2B4B512-21ED-A9CB-C058-AE0B17854686}"/>
              </a:ext>
            </a:extLst>
          </xdr:cNvPr>
          <xdr:cNvSpPr txBox="1"/>
        </xdr:nvSpPr>
        <xdr:spPr>
          <a:xfrm>
            <a:off x="7140311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DASHBOARD</a:t>
            </a:r>
            <a:r>
              <a:rPr lang="pt-BR" sz="1000" baseline="0"/>
              <a:t> EMPRESA</a:t>
            </a:r>
            <a:endParaRPr lang="pt-BR" sz="1000"/>
          </a:p>
        </xdr:txBody>
      </xdr:sp>
    </xdr:grpSp>
    <xdr:clientData/>
  </xdr:twoCellAnchor>
  <xdr:twoCellAnchor editAs="absolute">
    <xdr:from>
      <xdr:col>1</xdr:col>
      <xdr:colOff>1692333</xdr:colOff>
      <xdr:row>0</xdr:row>
      <xdr:rowOff>134217</xdr:rowOff>
    </xdr:from>
    <xdr:to>
      <xdr:col>2</xdr:col>
      <xdr:colOff>938573</xdr:colOff>
      <xdr:row>1</xdr:row>
      <xdr:rowOff>224017</xdr:rowOff>
    </xdr:to>
    <xdr:grpSp>
      <xdr:nvGrpSpPr>
        <xdr:cNvPr id="8" name="Agrupar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65968A4-22ED-D19C-E80E-F26364D80180}"/>
            </a:ext>
          </a:extLst>
        </xdr:cNvPr>
        <xdr:cNvGrpSpPr/>
      </xdr:nvGrpSpPr>
      <xdr:grpSpPr>
        <a:xfrm>
          <a:off x="1934788" y="134217"/>
          <a:ext cx="1662126" cy="340914"/>
          <a:chOff x="7000877" y="1514473"/>
          <a:chExt cx="1666875" cy="333375"/>
        </a:xfrm>
      </xdr:grpSpPr>
      <xdr:sp macro="" textlink="">
        <xdr:nvSpPr>
          <xdr:cNvPr id="24" name="Retângulo: Cantos Arredondados 23">
            <a:extLst>
              <a:ext uri="{FF2B5EF4-FFF2-40B4-BE49-F238E27FC236}">
                <a16:creationId xmlns:a16="http://schemas.microsoft.com/office/drawing/2014/main" id="{CADBE464-4144-E30F-858B-575850219158}"/>
              </a:ext>
            </a:extLst>
          </xdr:cNvPr>
          <xdr:cNvSpPr/>
        </xdr:nvSpPr>
        <xdr:spPr>
          <a:xfrm>
            <a:off x="7000877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5" name="CaixaDeTexto 24">
            <a:extLst>
              <a:ext uri="{FF2B5EF4-FFF2-40B4-BE49-F238E27FC236}">
                <a16:creationId xmlns:a16="http://schemas.microsoft.com/office/drawing/2014/main" id="{3B881F85-2326-B53B-7302-6539C178CBFA}"/>
              </a:ext>
            </a:extLst>
          </xdr:cNvPr>
          <xdr:cNvSpPr txBox="1"/>
        </xdr:nvSpPr>
        <xdr:spPr>
          <a:xfrm>
            <a:off x="7045259" y="1556737"/>
            <a:ext cx="1578107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DASHBOARD</a:t>
            </a:r>
            <a:r>
              <a:rPr lang="pt-BR" sz="1000" baseline="0"/>
              <a:t> SETOR</a:t>
            </a:r>
            <a:endParaRPr lang="pt-BR" sz="1000"/>
          </a:p>
        </xdr:txBody>
      </xdr:sp>
    </xdr:grpSp>
    <xdr:clientData/>
  </xdr:twoCellAnchor>
  <xdr:twoCellAnchor editAs="absolute">
    <xdr:from>
      <xdr:col>3</xdr:col>
      <xdr:colOff>73447</xdr:colOff>
      <xdr:row>0</xdr:row>
      <xdr:rowOff>134217</xdr:rowOff>
    </xdr:from>
    <xdr:to>
      <xdr:col>4</xdr:col>
      <xdr:colOff>767486</xdr:colOff>
      <xdr:row>1</xdr:row>
      <xdr:rowOff>224017</xdr:rowOff>
    </xdr:to>
    <xdr:grpSp>
      <xdr:nvGrpSpPr>
        <xdr:cNvPr id="9" name="Agrupar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2F30C6E-717B-FFFF-581F-D9A0C4821765}"/>
            </a:ext>
          </a:extLst>
        </xdr:cNvPr>
        <xdr:cNvGrpSpPr/>
      </xdr:nvGrpSpPr>
      <xdr:grpSpPr>
        <a:xfrm>
          <a:off x="3701606" y="134217"/>
          <a:ext cx="1663857" cy="340914"/>
          <a:chOff x="7000874" y="1514473"/>
          <a:chExt cx="1666875" cy="333375"/>
        </a:xfrm>
      </xdr:grpSpPr>
      <xdr:sp macro="" textlink="">
        <xdr:nvSpPr>
          <xdr:cNvPr id="22" name="Retângulo: Cantos Arredondados 21">
            <a:extLst>
              <a:ext uri="{FF2B5EF4-FFF2-40B4-BE49-F238E27FC236}">
                <a16:creationId xmlns:a16="http://schemas.microsoft.com/office/drawing/2014/main" id="{F73437C3-388C-80B3-910C-332BC86D038B}"/>
              </a:ext>
            </a:extLst>
          </xdr:cNvPr>
          <xdr:cNvSpPr/>
        </xdr:nvSpPr>
        <xdr:spPr>
          <a:xfrm>
            <a:off x="7000874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3" name="CaixaDeTexto 22">
            <a:extLst>
              <a:ext uri="{FF2B5EF4-FFF2-40B4-BE49-F238E27FC236}">
                <a16:creationId xmlns:a16="http://schemas.microsoft.com/office/drawing/2014/main" id="{30803668-1F35-8465-0854-730FE7BEB9C5}"/>
              </a:ext>
            </a:extLst>
          </xdr:cNvPr>
          <xdr:cNvSpPr txBox="1"/>
        </xdr:nvSpPr>
        <xdr:spPr>
          <a:xfrm>
            <a:off x="7078887" y="1556737"/>
            <a:ext cx="1473576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PAGAMENTO</a:t>
            </a:r>
            <a:r>
              <a:rPr lang="pt-BR" sz="1000" baseline="0"/>
              <a:t> DE SALÁRIO</a:t>
            </a:r>
            <a:endParaRPr lang="pt-BR" sz="1000"/>
          </a:p>
        </xdr:txBody>
      </xdr:sp>
    </xdr:grpSp>
    <xdr:clientData/>
  </xdr:twoCellAnchor>
  <xdr:twoCellAnchor editAs="absolute">
    <xdr:from>
      <xdr:col>4</xdr:col>
      <xdr:colOff>881697</xdr:colOff>
      <xdr:row>0</xdr:row>
      <xdr:rowOff>134217</xdr:rowOff>
    </xdr:from>
    <xdr:to>
      <xdr:col>6</xdr:col>
      <xdr:colOff>432736</xdr:colOff>
      <xdr:row>1</xdr:row>
      <xdr:rowOff>224017</xdr:rowOff>
    </xdr:to>
    <xdr:grpSp>
      <xdr:nvGrpSpPr>
        <xdr:cNvPr id="10" name="Agrupar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0D2925F-DFE2-B490-0CC2-00EB6D8F71B9}"/>
            </a:ext>
          </a:extLst>
        </xdr:cNvPr>
        <xdr:cNvGrpSpPr/>
      </xdr:nvGrpSpPr>
      <xdr:grpSpPr>
        <a:xfrm>
          <a:off x="5479674" y="134217"/>
          <a:ext cx="1663857" cy="340914"/>
          <a:chOff x="7000874" y="1514473"/>
          <a:chExt cx="1666875" cy="333375"/>
        </a:xfrm>
      </xdr:grpSpPr>
      <xdr:sp macro="" textlink="">
        <xdr:nvSpPr>
          <xdr:cNvPr id="20" name="Retângulo: Cantos Arredondados 19">
            <a:extLst>
              <a:ext uri="{FF2B5EF4-FFF2-40B4-BE49-F238E27FC236}">
                <a16:creationId xmlns:a16="http://schemas.microsoft.com/office/drawing/2014/main" id="{C9242743-7250-4D63-18A6-91DDE4733164}"/>
              </a:ext>
            </a:extLst>
          </xdr:cNvPr>
          <xdr:cNvSpPr/>
        </xdr:nvSpPr>
        <xdr:spPr>
          <a:xfrm>
            <a:off x="7000874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1" name="CaixaDeTexto 20">
            <a:extLst>
              <a:ext uri="{FF2B5EF4-FFF2-40B4-BE49-F238E27FC236}">
                <a16:creationId xmlns:a16="http://schemas.microsoft.com/office/drawing/2014/main" id="{78A12896-EF21-5C94-6F24-D513F619894A}"/>
              </a:ext>
            </a:extLst>
          </xdr:cNvPr>
          <xdr:cNvSpPr txBox="1"/>
        </xdr:nvSpPr>
        <xdr:spPr>
          <a:xfrm>
            <a:off x="7057218" y="1556737"/>
            <a:ext cx="1551589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PAGAMENTO</a:t>
            </a:r>
            <a:r>
              <a:rPr lang="pt-BR" sz="1000" baseline="0"/>
              <a:t> DE BENEFÍCIO</a:t>
            </a:r>
            <a:endParaRPr lang="pt-BR" sz="1000"/>
          </a:p>
        </xdr:txBody>
      </xdr:sp>
    </xdr:grpSp>
    <xdr:clientData/>
  </xdr:twoCellAnchor>
  <xdr:twoCellAnchor editAs="absolute">
    <xdr:from>
      <xdr:col>6</xdr:col>
      <xdr:colOff>556466</xdr:colOff>
      <xdr:row>0</xdr:row>
      <xdr:rowOff>134217</xdr:rowOff>
    </xdr:from>
    <xdr:to>
      <xdr:col>8</xdr:col>
      <xdr:colOff>488504</xdr:colOff>
      <xdr:row>1</xdr:row>
      <xdr:rowOff>224017</xdr:rowOff>
    </xdr:to>
    <xdr:grpSp>
      <xdr:nvGrpSpPr>
        <xdr:cNvPr id="11" name="Agrupar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D499A33-FFF7-064E-FCA8-AFE0F0FF901A}"/>
            </a:ext>
          </a:extLst>
        </xdr:cNvPr>
        <xdr:cNvGrpSpPr/>
      </xdr:nvGrpSpPr>
      <xdr:grpSpPr>
        <a:xfrm>
          <a:off x="7267261" y="134217"/>
          <a:ext cx="1663857" cy="340914"/>
          <a:chOff x="7000875" y="1514473"/>
          <a:chExt cx="1666875" cy="333375"/>
        </a:xfrm>
      </xdr:grpSpPr>
      <xdr:sp macro="" textlink="">
        <xdr:nvSpPr>
          <xdr:cNvPr id="18" name="Retângulo: Cantos Arredondados 17">
            <a:extLst>
              <a:ext uri="{FF2B5EF4-FFF2-40B4-BE49-F238E27FC236}">
                <a16:creationId xmlns:a16="http://schemas.microsoft.com/office/drawing/2014/main" id="{D5358D75-BE14-20F0-D7E6-1EF2F37F93D4}"/>
              </a:ext>
            </a:extLst>
          </xdr:cNvPr>
          <xdr:cNvSpPr/>
        </xdr:nvSpPr>
        <xdr:spPr>
          <a:xfrm>
            <a:off x="7000875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9" name="CaixaDeTexto 18">
            <a:extLst>
              <a:ext uri="{FF2B5EF4-FFF2-40B4-BE49-F238E27FC236}">
                <a16:creationId xmlns:a16="http://schemas.microsoft.com/office/drawing/2014/main" id="{3E297382-A21B-A056-F2F3-E2902F1F752C}"/>
              </a:ext>
            </a:extLst>
          </xdr:cNvPr>
          <xdr:cNvSpPr txBox="1"/>
        </xdr:nvSpPr>
        <xdr:spPr>
          <a:xfrm>
            <a:off x="7130786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FUNCIONÁRIOS</a:t>
            </a:r>
            <a:endParaRPr lang="pt-BR" sz="1000"/>
          </a:p>
        </xdr:txBody>
      </xdr:sp>
    </xdr:grpSp>
    <xdr:clientData/>
  </xdr:twoCellAnchor>
  <xdr:twoCellAnchor editAs="absolute">
    <xdr:from>
      <xdr:col>8</xdr:col>
      <xdr:colOff>602715</xdr:colOff>
      <xdr:row>0</xdr:row>
      <xdr:rowOff>134217</xdr:rowOff>
    </xdr:from>
    <xdr:to>
      <xdr:col>10</xdr:col>
      <xdr:colOff>534755</xdr:colOff>
      <xdr:row>1</xdr:row>
      <xdr:rowOff>224017</xdr:rowOff>
    </xdr:to>
    <xdr:grpSp>
      <xdr:nvGrpSpPr>
        <xdr:cNvPr id="12" name="Agrupar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4B87BAA-F8A1-8A1E-3D6E-15DFE948B674}"/>
            </a:ext>
          </a:extLst>
        </xdr:cNvPr>
        <xdr:cNvGrpSpPr/>
      </xdr:nvGrpSpPr>
      <xdr:grpSpPr>
        <a:xfrm>
          <a:off x="9045329" y="134217"/>
          <a:ext cx="1663858" cy="340914"/>
          <a:chOff x="7000874" y="1514473"/>
          <a:chExt cx="1666875" cy="333375"/>
        </a:xfrm>
      </xdr:grpSpPr>
      <xdr:sp macro="" textlink="">
        <xdr:nvSpPr>
          <xdr:cNvPr id="16" name="Retângulo: Cantos Arredondados 15">
            <a:extLst>
              <a:ext uri="{FF2B5EF4-FFF2-40B4-BE49-F238E27FC236}">
                <a16:creationId xmlns:a16="http://schemas.microsoft.com/office/drawing/2014/main" id="{4F18EA3F-021F-2543-BEE2-724CE40F61FA}"/>
              </a:ext>
            </a:extLst>
          </xdr:cNvPr>
          <xdr:cNvSpPr/>
        </xdr:nvSpPr>
        <xdr:spPr>
          <a:xfrm>
            <a:off x="7000874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7" name="CaixaDeTexto 16">
            <a:extLst>
              <a:ext uri="{FF2B5EF4-FFF2-40B4-BE49-F238E27FC236}">
                <a16:creationId xmlns:a16="http://schemas.microsoft.com/office/drawing/2014/main" id="{178C87AF-79A4-6CBC-CE3D-3A2ED6FECE3C}"/>
              </a:ext>
            </a:extLst>
          </xdr:cNvPr>
          <xdr:cNvSpPr txBox="1"/>
        </xdr:nvSpPr>
        <xdr:spPr>
          <a:xfrm>
            <a:off x="7130786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PARÂMETROS</a:t>
            </a:r>
            <a:endParaRPr lang="pt-BR" sz="1000"/>
          </a:p>
        </xdr:txBody>
      </xdr:sp>
    </xdr:grpSp>
    <xdr:clientData/>
  </xdr:twoCellAnchor>
  <xdr:twoCellAnchor editAs="absolute">
    <xdr:from>
      <xdr:col>10</xdr:col>
      <xdr:colOff>648103</xdr:colOff>
      <xdr:row>0</xdr:row>
      <xdr:rowOff>147366</xdr:rowOff>
    </xdr:from>
    <xdr:to>
      <xdr:col>11</xdr:col>
      <xdr:colOff>206160</xdr:colOff>
      <xdr:row>1</xdr:row>
      <xdr:rowOff>220513</xdr:rowOff>
    </xdr:to>
    <xdr:grpSp>
      <xdr:nvGrpSpPr>
        <xdr:cNvPr id="13" name="Agrupar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9732124-8494-DCDF-6C52-5C4DC960545D}"/>
            </a:ext>
          </a:extLst>
        </xdr:cNvPr>
        <xdr:cNvGrpSpPr/>
      </xdr:nvGrpSpPr>
      <xdr:grpSpPr>
        <a:xfrm>
          <a:off x="10822535" y="147366"/>
          <a:ext cx="423966" cy="324261"/>
          <a:chOff x="11074978" y="181842"/>
          <a:chExt cx="424294" cy="320385"/>
        </a:xfrm>
      </xdr:grpSpPr>
      <xdr:sp macro="" textlink="">
        <xdr:nvSpPr>
          <xdr:cNvPr id="14" name="Retângulo: Cantos Arredondados 13">
            <a:extLst>
              <a:ext uri="{FF2B5EF4-FFF2-40B4-BE49-F238E27FC236}">
                <a16:creationId xmlns:a16="http://schemas.microsoft.com/office/drawing/2014/main" id="{3111E8B2-7D88-F7C9-802C-3E34BC790916}"/>
              </a:ext>
            </a:extLst>
          </xdr:cNvPr>
          <xdr:cNvSpPr/>
        </xdr:nvSpPr>
        <xdr:spPr>
          <a:xfrm>
            <a:off x="11074978" y="181842"/>
            <a:ext cx="424294" cy="32038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15" name="Imagem 14" descr="Uma imagem contendo objeto, placa, relógio, placar&#10;&#10;Descrição gerada automaticamente">
            <a:extLst>
              <a:ext uri="{FF2B5EF4-FFF2-40B4-BE49-F238E27FC236}">
                <a16:creationId xmlns:a16="http://schemas.microsoft.com/office/drawing/2014/main" id="{1D08C78E-6BA7-6385-4901-8F365A7A24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152909" y="207818"/>
            <a:ext cx="268432" cy="268432"/>
          </a:xfrm>
          <a:prstGeom prst="rect">
            <a:avLst/>
          </a:prstGeom>
        </xdr:spPr>
      </xdr:pic>
    </xdr:grpSp>
    <xdr:clientData/>
  </xdr:twoCellAnchor>
  <xdr:oneCellAnchor>
    <xdr:from>
      <xdr:col>1</xdr:col>
      <xdr:colOff>813953</xdr:colOff>
      <xdr:row>10</xdr:row>
      <xdr:rowOff>8658</xdr:rowOff>
    </xdr:from>
    <xdr:ext cx="5873211" cy="264560"/>
    <xdr:sp macro="" textlink="">
      <xdr:nvSpPr>
        <xdr:cNvPr id="30" name="CaixaDeTexto 29">
          <a:extLst>
            <a:ext uri="{FF2B5EF4-FFF2-40B4-BE49-F238E27FC236}">
              <a16:creationId xmlns:a16="http://schemas.microsoft.com/office/drawing/2014/main" id="{5C628BD1-14C5-4F17-BFEF-7B7F73D5F3E4}"/>
            </a:ext>
          </a:extLst>
        </xdr:cNvPr>
        <xdr:cNvSpPr txBox="1"/>
      </xdr:nvSpPr>
      <xdr:spPr>
        <a:xfrm>
          <a:off x="1056408" y="2649681"/>
          <a:ext cx="587321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100">
              <a:solidFill>
                <a:sysClr val="windowText" lastClr="000000"/>
              </a:solidFill>
            </a:rPr>
            <a:t>Os</a:t>
          </a:r>
          <a:r>
            <a:rPr lang="pt-BR" sz="1100" baseline="0">
              <a:solidFill>
                <a:sysClr val="windowText" lastClr="000000"/>
              </a:solidFill>
            </a:rPr>
            <a:t> funcionário irão aparecer automaticamente aqui. Cadastre-os clicando na aba "FUNCIONÁRIOS"</a:t>
          </a:r>
          <a:endParaRPr lang="pt-BR" sz="1100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2</xdr:col>
      <xdr:colOff>43294</xdr:colOff>
      <xdr:row>8</xdr:row>
      <xdr:rowOff>112569</xdr:rowOff>
    </xdr:from>
    <xdr:to>
      <xdr:col>2</xdr:col>
      <xdr:colOff>839930</xdr:colOff>
      <xdr:row>10</xdr:row>
      <xdr:rowOff>34636</xdr:rowOff>
    </xdr:to>
    <xdr:cxnSp macro="">
      <xdr:nvCxnSpPr>
        <xdr:cNvPr id="31" name="Conector de Seta Reta 30">
          <a:extLst>
            <a:ext uri="{FF2B5EF4-FFF2-40B4-BE49-F238E27FC236}">
              <a16:creationId xmlns:a16="http://schemas.microsoft.com/office/drawing/2014/main" id="{EB368977-85CF-4B44-AE5E-D91C0FBB769A}"/>
            </a:ext>
          </a:extLst>
        </xdr:cNvPr>
        <xdr:cNvCxnSpPr/>
      </xdr:nvCxnSpPr>
      <xdr:spPr>
        <a:xfrm flipH="1" flipV="1">
          <a:off x="2701635" y="2251364"/>
          <a:ext cx="796636" cy="42429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216477</xdr:colOff>
      <xdr:row>10</xdr:row>
      <xdr:rowOff>8657</xdr:rowOff>
    </xdr:from>
    <xdr:ext cx="4123821" cy="264560"/>
    <xdr:sp macro="" textlink="">
      <xdr:nvSpPr>
        <xdr:cNvPr id="32" name="CaixaDeTexto 31">
          <a:extLst>
            <a:ext uri="{FF2B5EF4-FFF2-40B4-BE49-F238E27FC236}">
              <a16:creationId xmlns:a16="http://schemas.microsoft.com/office/drawing/2014/main" id="{5AA54930-ECE7-41D9-BFC9-CC2A7D9515A5}"/>
            </a:ext>
          </a:extLst>
        </xdr:cNvPr>
        <xdr:cNvSpPr txBox="1"/>
      </xdr:nvSpPr>
      <xdr:spPr>
        <a:xfrm>
          <a:off x="7793182" y="2649680"/>
          <a:ext cx="412382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100">
              <a:solidFill>
                <a:sysClr val="windowText" lastClr="000000"/>
              </a:solidFill>
            </a:rPr>
            <a:t>Após o cadastro dos funcionários,</a:t>
          </a:r>
          <a:r>
            <a:rPr lang="pt-BR" sz="1100" baseline="0">
              <a:solidFill>
                <a:sysClr val="windowText" lastClr="000000"/>
              </a:solidFill>
            </a:rPr>
            <a:t> i</a:t>
          </a:r>
          <a:r>
            <a:rPr lang="pt-BR" sz="1100">
              <a:solidFill>
                <a:sysClr val="windowText" lastClr="000000"/>
              </a:solidFill>
            </a:rPr>
            <a:t>nsira os valores nas</a:t>
          </a:r>
          <a:r>
            <a:rPr lang="pt-BR" sz="1100" baseline="0">
              <a:solidFill>
                <a:sysClr val="windowText" lastClr="000000"/>
              </a:solidFill>
            </a:rPr>
            <a:t> células acima.</a:t>
          </a:r>
          <a:endParaRPr lang="pt-BR" sz="1100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9</xdr:col>
      <xdr:colOff>216476</xdr:colOff>
      <xdr:row>8</xdr:row>
      <xdr:rowOff>147205</xdr:rowOff>
    </xdr:from>
    <xdr:to>
      <xdr:col>10</xdr:col>
      <xdr:colOff>34635</xdr:colOff>
      <xdr:row>10</xdr:row>
      <xdr:rowOff>51953</xdr:rowOff>
    </xdr:to>
    <xdr:cxnSp macro="">
      <xdr:nvCxnSpPr>
        <xdr:cNvPr id="33" name="Conector de Seta Reta 32">
          <a:extLst>
            <a:ext uri="{FF2B5EF4-FFF2-40B4-BE49-F238E27FC236}">
              <a16:creationId xmlns:a16="http://schemas.microsoft.com/office/drawing/2014/main" id="{AF1A985A-4B45-4FBC-AC40-E975F4EEF936}"/>
            </a:ext>
          </a:extLst>
        </xdr:cNvPr>
        <xdr:cNvCxnSpPr/>
      </xdr:nvCxnSpPr>
      <xdr:spPr>
        <a:xfrm flipH="1" flipV="1">
          <a:off x="9524999" y="2286000"/>
          <a:ext cx="684068" cy="406976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536863</xdr:colOff>
      <xdr:row>9</xdr:row>
      <xdr:rowOff>233795</xdr:rowOff>
    </xdr:from>
    <xdr:to>
      <xdr:col>1</xdr:col>
      <xdr:colOff>831273</xdr:colOff>
      <xdr:row>11</xdr:row>
      <xdr:rowOff>25978</xdr:rowOff>
    </xdr:to>
    <xdr:sp macro="" textlink="">
      <xdr:nvSpPr>
        <xdr:cNvPr id="34" name="Elipse 33">
          <a:extLst>
            <a:ext uri="{FF2B5EF4-FFF2-40B4-BE49-F238E27FC236}">
              <a16:creationId xmlns:a16="http://schemas.microsoft.com/office/drawing/2014/main" id="{EB32F2A2-EEAE-4255-86D2-A9D5469FB026}"/>
            </a:ext>
          </a:extLst>
        </xdr:cNvPr>
        <xdr:cNvSpPr/>
      </xdr:nvSpPr>
      <xdr:spPr>
        <a:xfrm>
          <a:off x="779318" y="2623704"/>
          <a:ext cx="294410" cy="294410"/>
        </a:xfrm>
        <a:prstGeom prst="ellipse">
          <a:avLst/>
        </a:prstGeom>
        <a:solidFill>
          <a:srgbClr val="39DA93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1</a:t>
          </a:r>
        </a:p>
      </xdr:txBody>
    </xdr:sp>
    <xdr:clientData/>
  </xdr:twoCellAnchor>
  <xdr:twoCellAnchor>
    <xdr:from>
      <xdr:col>6</xdr:col>
      <xdr:colOff>827809</xdr:colOff>
      <xdr:row>9</xdr:row>
      <xdr:rowOff>238990</xdr:rowOff>
    </xdr:from>
    <xdr:to>
      <xdr:col>7</xdr:col>
      <xdr:colOff>256309</xdr:colOff>
      <xdr:row>11</xdr:row>
      <xdr:rowOff>31173</xdr:rowOff>
    </xdr:to>
    <xdr:sp macro="" textlink="">
      <xdr:nvSpPr>
        <xdr:cNvPr id="35" name="Elipse 34">
          <a:extLst>
            <a:ext uri="{FF2B5EF4-FFF2-40B4-BE49-F238E27FC236}">
              <a16:creationId xmlns:a16="http://schemas.microsoft.com/office/drawing/2014/main" id="{037EDEE5-5B0E-4F8C-8BD3-0EB3C7116A1C}"/>
            </a:ext>
          </a:extLst>
        </xdr:cNvPr>
        <xdr:cNvSpPr/>
      </xdr:nvSpPr>
      <xdr:spPr>
        <a:xfrm>
          <a:off x="7538604" y="2628899"/>
          <a:ext cx="294410" cy="294410"/>
        </a:xfrm>
        <a:prstGeom prst="ellipse">
          <a:avLst/>
        </a:prstGeom>
        <a:solidFill>
          <a:srgbClr val="39DA93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2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874568</xdr:colOff>
      <xdr:row>0</xdr:row>
      <xdr:rowOff>164523</xdr:rowOff>
    </xdr:from>
    <xdr:to>
      <xdr:col>8</xdr:col>
      <xdr:colOff>541821</xdr:colOff>
      <xdr:row>2</xdr:row>
      <xdr:rowOff>2051</xdr:rowOff>
    </xdr:to>
    <xdr:sp macro="" textlink="">
      <xdr:nvSpPr>
        <xdr:cNvPr id="28" name="Retângulo: Cantos Arredondados 27">
          <a:extLst>
            <a:ext uri="{FF2B5EF4-FFF2-40B4-BE49-F238E27FC236}">
              <a16:creationId xmlns:a16="http://schemas.microsoft.com/office/drawing/2014/main" id="{14D07935-F06E-47F4-BFC4-55A7D735E824}"/>
            </a:ext>
          </a:extLst>
        </xdr:cNvPr>
        <xdr:cNvSpPr/>
      </xdr:nvSpPr>
      <xdr:spPr>
        <a:xfrm>
          <a:off x="7299613" y="164523"/>
          <a:ext cx="1624208" cy="339755"/>
        </a:xfrm>
        <a:prstGeom prst="round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8</xdr:col>
      <xdr:colOff>736168</xdr:colOff>
      <xdr:row>1</xdr:row>
      <xdr:rowOff>243288</xdr:rowOff>
    </xdr:from>
    <xdr:to>
      <xdr:col>10</xdr:col>
      <xdr:colOff>824346</xdr:colOff>
      <xdr:row>2</xdr:row>
      <xdr:rowOff>212367</xdr:rowOff>
    </xdr:to>
    <xdr:sp macro="" textlink="config!E4">
      <xdr:nvSpPr>
        <xdr:cNvPr id="6" name="CaixaDeTexto 5">
          <a:extLst>
            <a:ext uri="{FF2B5EF4-FFF2-40B4-BE49-F238E27FC236}">
              <a16:creationId xmlns:a16="http://schemas.microsoft.com/office/drawing/2014/main" id="{3225A5EC-37ED-107D-989C-DAEDD56CBCA2}"/>
            </a:ext>
          </a:extLst>
        </xdr:cNvPr>
        <xdr:cNvSpPr txBox="1"/>
      </xdr:nvSpPr>
      <xdr:spPr>
        <a:xfrm>
          <a:off x="9118168" y="494402"/>
          <a:ext cx="2261610" cy="220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fld id="{880981C8-43F8-4A32-8898-FFB302CB6ADD}" type="TxLink">
            <a:rPr lang="en-US" sz="8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Calibri"/>
              <a:cs typeface="Calibri"/>
            </a:rPr>
            <a:pPr algn="r"/>
            <a:t>segunda-feira, 03/junho/2024</a:t>
          </a:fld>
          <a:endParaRPr lang="pt-BR" sz="800" b="1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  <xdr:twoCellAnchor editAs="absolute">
    <xdr:from>
      <xdr:col>0</xdr:col>
      <xdr:colOff>148937</xdr:colOff>
      <xdr:row>0</xdr:row>
      <xdr:rowOff>135082</xdr:rowOff>
    </xdr:from>
    <xdr:to>
      <xdr:col>1</xdr:col>
      <xdr:colOff>1580785</xdr:colOff>
      <xdr:row>1</xdr:row>
      <xdr:rowOff>227833</xdr:rowOff>
    </xdr:to>
    <xdr:grpSp>
      <xdr:nvGrpSpPr>
        <xdr:cNvPr id="7" name="Agrupar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CE92FF-2F83-59FF-0318-448E35F01819}"/>
            </a:ext>
          </a:extLst>
        </xdr:cNvPr>
        <xdr:cNvGrpSpPr/>
      </xdr:nvGrpSpPr>
      <xdr:grpSpPr>
        <a:xfrm>
          <a:off x="148937" y="135082"/>
          <a:ext cx="1674303" cy="343865"/>
          <a:chOff x="7000875" y="1514478"/>
          <a:chExt cx="1666875" cy="333376"/>
        </a:xfrm>
      </xdr:grpSpPr>
      <xdr:sp macro="" textlink="">
        <xdr:nvSpPr>
          <xdr:cNvPr id="26" name="Retângulo: Cantos Arredondados 25">
            <a:extLst>
              <a:ext uri="{FF2B5EF4-FFF2-40B4-BE49-F238E27FC236}">
                <a16:creationId xmlns:a16="http://schemas.microsoft.com/office/drawing/2014/main" id="{B2DD68B3-D1B0-8290-4F52-7E7B6FEC28B0}"/>
              </a:ext>
            </a:extLst>
          </xdr:cNvPr>
          <xdr:cNvSpPr/>
        </xdr:nvSpPr>
        <xdr:spPr>
          <a:xfrm>
            <a:off x="7000875" y="1514478"/>
            <a:ext cx="1666875" cy="333376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7" name="CaixaDeTexto 26">
            <a:extLst>
              <a:ext uri="{FF2B5EF4-FFF2-40B4-BE49-F238E27FC236}">
                <a16:creationId xmlns:a16="http://schemas.microsoft.com/office/drawing/2014/main" id="{60D0CEBB-5F31-C050-F814-8A6E6ADB8A9D}"/>
              </a:ext>
            </a:extLst>
          </xdr:cNvPr>
          <xdr:cNvSpPr txBox="1"/>
        </xdr:nvSpPr>
        <xdr:spPr>
          <a:xfrm>
            <a:off x="7140311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DASHBOARD</a:t>
            </a:r>
            <a:r>
              <a:rPr lang="pt-BR" sz="1000" baseline="0"/>
              <a:t> EMPRESA</a:t>
            </a:r>
            <a:endParaRPr lang="pt-BR" sz="1000"/>
          </a:p>
        </xdr:txBody>
      </xdr:sp>
    </xdr:grpSp>
    <xdr:clientData/>
  </xdr:twoCellAnchor>
  <xdr:twoCellAnchor editAs="absolute">
    <xdr:from>
      <xdr:col>1</xdr:col>
      <xdr:colOff>1704842</xdr:colOff>
      <xdr:row>0</xdr:row>
      <xdr:rowOff>135083</xdr:rowOff>
    </xdr:from>
    <xdr:to>
      <xdr:col>2</xdr:col>
      <xdr:colOff>955451</xdr:colOff>
      <xdr:row>1</xdr:row>
      <xdr:rowOff>224883</xdr:rowOff>
    </xdr:to>
    <xdr:grpSp>
      <xdr:nvGrpSpPr>
        <xdr:cNvPr id="8" name="Agrupar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6ED493-07C1-5045-587D-26986032A0AA}"/>
            </a:ext>
          </a:extLst>
        </xdr:cNvPr>
        <xdr:cNvGrpSpPr/>
      </xdr:nvGrpSpPr>
      <xdr:grpSpPr>
        <a:xfrm>
          <a:off x="1947297" y="135083"/>
          <a:ext cx="1666495" cy="340914"/>
          <a:chOff x="7000877" y="1514473"/>
          <a:chExt cx="1666875" cy="333375"/>
        </a:xfrm>
      </xdr:grpSpPr>
      <xdr:sp macro="" textlink="">
        <xdr:nvSpPr>
          <xdr:cNvPr id="24" name="Retângulo: Cantos Arredondados 23">
            <a:extLst>
              <a:ext uri="{FF2B5EF4-FFF2-40B4-BE49-F238E27FC236}">
                <a16:creationId xmlns:a16="http://schemas.microsoft.com/office/drawing/2014/main" id="{A0FD1A34-8366-A192-DADE-38422EA1C8FA}"/>
              </a:ext>
            </a:extLst>
          </xdr:cNvPr>
          <xdr:cNvSpPr/>
        </xdr:nvSpPr>
        <xdr:spPr>
          <a:xfrm>
            <a:off x="7000877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5" name="CaixaDeTexto 24">
            <a:extLst>
              <a:ext uri="{FF2B5EF4-FFF2-40B4-BE49-F238E27FC236}">
                <a16:creationId xmlns:a16="http://schemas.microsoft.com/office/drawing/2014/main" id="{D1EC7F59-C8AE-3D11-7A39-D0128E0BCB89}"/>
              </a:ext>
            </a:extLst>
          </xdr:cNvPr>
          <xdr:cNvSpPr txBox="1"/>
        </xdr:nvSpPr>
        <xdr:spPr>
          <a:xfrm>
            <a:off x="7045259" y="1556737"/>
            <a:ext cx="1578107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DASHBOARD</a:t>
            </a:r>
            <a:r>
              <a:rPr lang="pt-BR" sz="1000" baseline="0"/>
              <a:t> SETOR</a:t>
            </a:r>
            <a:endParaRPr lang="pt-BR" sz="1000"/>
          </a:p>
        </xdr:txBody>
      </xdr:sp>
    </xdr:grpSp>
    <xdr:clientData/>
  </xdr:twoCellAnchor>
  <xdr:twoCellAnchor editAs="absolute">
    <xdr:from>
      <xdr:col>3</xdr:col>
      <xdr:colOff>21326</xdr:colOff>
      <xdr:row>0</xdr:row>
      <xdr:rowOff>135083</xdr:rowOff>
    </xdr:from>
    <xdr:to>
      <xdr:col>4</xdr:col>
      <xdr:colOff>780352</xdr:colOff>
      <xdr:row>1</xdr:row>
      <xdr:rowOff>224883</xdr:rowOff>
    </xdr:to>
    <xdr:grpSp>
      <xdr:nvGrpSpPr>
        <xdr:cNvPr id="9" name="Agrupar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BACA9ED-3451-2143-544F-7F529C34374C}"/>
            </a:ext>
          </a:extLst>
        </xdr:cNvPr>
        <xdr:cNvGrpSpPr/>
      </xdr:nvGrpSpPr>
      <xdr:grpSpPr>
        <a:xfrm>
          <a:off x="3718758" y="135083"/>
          <a:ext cx="1668230" cy="340914"/>
          <a:chOff x="7000874" y="1514473"/>
          <a:chExt cx="1666875" cy="333375"/>
        </a:xfrm>
      </xdr:grpSpPr>
      <xdr:sp macro="" textlink="">
        <xdr:nvSpPr>
          <xdr:cNvPr id="22" name="Retângulo: Cantos Arredondados 21">
            <a:extLst>
              <a:ext uri="{FF2B5EF4-FFF2-40B4-BE49-F238E27FC236}">
                <a16:creationId xmlns:a16="http://schemas.microsoft.com/office/drawing/2014/main" id="{E402070F-3039-67FF-FCDC-4E818E27F807}"/>
              </a:ext>
            </a:extLst>
          </xdr:cNvPr>
          <xdr:cNvSpPr/>
        </xdr:nvSpPr>
        <xdr:spPr>
          <a:xfrm>
            <a:off x="7000874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3" name="CaixaDeTexto 22">
            <a:extLst>
              <a:ext uri="{FF2B5EF4-FFF2-40B4-BE49-F238E27FC236}">
                <a16:creationId xmlns:a16="http://schemas.microsoft.com/office/drawing/2014/main" id="{9968031C-8007-6814-7379-B87E986621D3}"/>
              </a:ext>
            </a:extLst>
          </xdr:cNvPr>
          <xdr:cNvSpPr txBox="1"/>
        </xdr:nvSpPr>
        <xdr:spPr>
          <a:xfrm>
            <a:off x="7078887" y="1556737"/>
            <a:ext cx="1473576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PAGAMENTO</a:t>
            </a:r>
            <a:r>
              <a:rPr lang="pt-BR" sz="1000" baseline="0"/>
              <a:t> DE SALÁRIO</a:t>
            </a:r>
            <a:endParaRPr lang="pt-BR" sz="1000"/>
          </a:p>
        </xdr:txBody>
      </xdr:sp>
    </xdr:grpSp>
    <xdr:clientData/>
  </xdr:twoCellAnchor>
  <xdr:twoCellAnchor editAs="absolute">
    <xdr:from>
      <xdr:col>4</xdr:col>
      <xdr:colOff>894864</xdr:colOff>
      <xdr:row>0</xdr:row>
      <xdr:rowOff>135083</xdr:rowOff>
    </xdr:from>
    <xdr:to>
      <xdr:col>6</xdr:col>
      <xdr:colOff>744685</xdr:colOff>
      <xdr:row>1</xdr:row>
      <xdr:rowOff>224883</xdr:rowOff>
    </xdr:to>
    <xdr:grpSp>
      <xdr:nvGrpSpPr>
        <xdr:cNvPr id="10" name="Agrupar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7C41C1D-7C36-ECEA-F4E9-45286B8607F3}"/>
            </a:ext>
          </a:extLst>
        </xdr:cNvPr>
        <xdr:cNvGrpSpPr/>
      </xdr:nvGrpSpPr>
      <xdr:grpSpPr>
        <a:xfrm>
          <a:off x="5501500" y="135083"/>
          <a:ext cx="1668230" cy="340914"/>
          <a:chOff x="7000874" y="1514473"/>
          <a:chExt cx="1666875" cy="333375"/>
        </a:xfrm>
      </xdr:grpSpPr>
      <xdr:sp macro="" textlink="">
        <xdr:nvSpPr>
          <xdr:cNvPr id="20" name="Retângulo: Cantos Arredondados 19">
            <a:extLst>
              <a:ext uri="{FF2B5EF4-FFF2-40B4-BE49-F238E27FC236}">
                <a16:creationId xmlns:a16="http://schemas.microsoft.com/office/drawing/2014/main" id="{5A326646-AD7F-C7FD-87F2-EE8D4CAE2FA8}"/>
              </a:ext>
            </a:extLst>
          </xdr:cNvPr>
          <xdr:cNvSpPr/>
        </xdr:nvSpPr>
        <xdr:spPr>
          <a:xfrm>
            <a:off x="7000874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1" name="CaixaDeTexto 20">
            <a:extLst>
              <a:ext uri="{FF2B5EF4-FFF2-40B4-BE49-F238E27FC236}">
                <a16:creationId xmlns:a16="http://schemas.microsoft.com/office/drawing/2014/main" id="{644C8116-6E8C-972F-FDF9-31B47461646A}"/>
              </a:ext>
            </a:extLst>
          </xdr:cNvPr>
          <xdr:cNvSpPr txBox="1"/>
        </xdr:nvSpPr>
        <xdr:spPr>
          <a:xfrm>
            <a:off x="7057218" y="1556737"/>
            <a:ext cx="1551589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PAGAMENTO</a:t>
            </a:r>
            <a:r>
              <a:rPr lang="pt-BR" sz="1000" baseline="0"/>
              <a:t> DE BENEFÍCIO</a:t>
            </a:r>
            <a:endParaRPr lang="pt-BR" sz="1000"/>
          </a:p>
        </xdr:txBody>
      </xdr:sp>
    </xdr:grpSp>
    <xdr:clientData/>
  </xdr:twoCellAnchor>
  <xdr:twoCellAnchor editAs="absolute">
    <xdr:from>
      <xdr:col>6</xdr:col>
      <xdr:colOff>868740</xdr:colOff>
      <xdr:row>0</xdr:row>
      <xdr:rowOff>135083</xdr:rowOff>
    </xdr:from>
    <xdr:to>
      <xdr:col>8</xdr:col>
      <xdr:colOff>580015</xdr:colOff>
      <xdr:row>1</xdr:row>
      <xdr:rowOff>224883</xdr:rowOff>
    </xdr:to>
    <xdr:grpSp>
      <xdr:nvGrpSpPr>
        <xdr:cNvPr id="11" name="Agrupar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64439B7-F438-F1D2-E52D-B5C9F587F30C}"/>
            </a:ext>
          </a:extLst>
        </xdr:cNvPr>
        <xdr:cNvGrpSpPr/>
      </xdr:nvGrpSpPr>
      <xdr:grpSpPr>
        <a:xfrm>
          <a:off x="7293785" y="135083"/>
          <a:ext cx="1668230" cy="340914"/>
          <a:chOff x="7000875" y="1514473"/>
          <a:chExt cx="1666875" cy="333375"/>
        </a:xfrm>
      </xdr:grpSpPr>
      <xdr:sp macro="" textlink="">
        <xdr:nvSpPr>
          <xdr:cNvPr id="18" name="Retângulo: Cantos Arredondados 17">
            <a:extLst>
              <a:ext uri="{FF2B5EF4-FFF2-40B4-BE49-F238E27FC236}">
                <a16:creationId xmlns:a16="http://schemas.microsoft.com/office/drawing/2014/main" id="{235A22FC-2F6A-242C-B5A3-F5EDA9E0061A}"/>
              </a:ext>
            </a:extLst>
          </xdr:cNvPr>
          <xdr:cNvSpPr/>
        </xdr:nvSpPr>
        <xdr:spPr>
          <a:xfrm>
            <a:off x="7000875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9" name="CaixaDeTexto 18">
            <a:extLst>
              <a:ext uri="{FF2B5EF4-FFF2-40B4-BE49-F238E27FC236}">
                <a16:creationId xmlns:a16="http://schemas.microsoft.com/office/drawing/2014/main" id="{99022ED6-FD16-29F7-0979-0415E24409E8}"/>
              </a:ext>
            </a:extLst>
          </xdr:cNvPr>
          <xdr:cNvSpPr txBox="1"/>
        </xdr:nvSpPr>
        <xdr:spPr>
          <a:xfrm>
            <a:off x="7130786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FUNCIONÁRIOS</a:t>
            </a:r>
            <a:endParaRPr lang="pt-BR" sz="1000"/>
          </a:p>
        </xdr:txBody>
      </xdr:sp>
    </xdr:grpSp>
    <xdr:clientData/>
  </xdr:twoCellAnchor>
  <xdr:twoCellAnchor editAs="absolute">
    <xdr:from>
      <xdr:col>8</xdr:col>
      <xdr:colOff>694526</xdr:colOff>
      <xdr:row>0</xdr:row>
      <xdr:rowOff>135083</xdr:rowOff>
    </xdr:from>
    <xdr:to>
      <xdr:col>10</xdr:col>
      <xdr:colOff>189325</xdr:colOff>
      <xdr:row>1</xdr:row>
      <xdr:rowOff>224883</xdr:rowOff>
    </xdr:to>
    <xdr:grpSp>
      <xdr:nvGrpSpPr>
        <xdr:cNvPr id="12" name="Agrupar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4D94638-1E92-3125-983F-3763CC820E1E}"/>
            </a:ext>
          </a:extLst>
        </xdr:cNvPr>
        <xdr:cNvGrpSpPr/>
      </xdr:nvGrpSpPr>
      <xdr:grpSpPr>
        <a:xfrm>
          <a:off x="9076526" y="135083"/>
          <a:ext cx="1668231" cy="340914"/>
          <a:chOff x="7000874" y="1514473"/>
          <a:chExt cx="1666875" cy="333375"/>
        </a:xfrm>
      </xdr:grpSpPr>
      <xdr:sp macro="" textlink="">
        <xdr:nvSpPr>
          <xdr:cNvPr id="16" name="Retângulo: Cantos Arredondados 15">
            <a:extLst>
              <a:ext uri="{FF2B5EF4-FFF2-40B4-BE49-F238E27FC236}">
                <a16:creationId xmlns:a16="http://schemas.microsoft.com/office/drawing/2014/main" id="{6FE8CE86-7BE7-37EE-D631-5F9F58D6A665}"/>
              </a:ext>
            </a:extLst>
          </xdr:cNvPr>
          <xdr:cNvSpPr/>
        </xdr:nvSpPr>
        <xdr:spPr>
          <a:xfrm>
            <a:off x="7000874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7" name="CaixaDeTexto 16">
            <a:extLst>
              <a:ext uri="{FF2B5EF4-FFF2-40B4-BE49-F238E27FC236}">
                <a16:creationId xmlns:a16="http://schemas.microsoft.com/office/drawing/2014/main" id="{D4E2315D-C207-D645-70A6-1F33896BECB7}"/>
              </a:ext>
            </a:extLst>
          </xdr:cNvPr>
          <xdr:cNvSpPr txBox="1"/>
        </xdr:nvSpPr>
        <xdr:spPr>
          <a:xfrm>
            <a:off x="7130786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PARÂMETROS</a:t>
            </a:r>
            <a:endParaRPr lang="pt-BR" sz="1000"/>
          </a:p>
        </xdr:txBody>
      </xdr:sp>
    </xdr:grpSp>
    <xdr:clientData/>
  </xdr:twoCellAnchor>
  <xdr:twoCellAnchor editAs="absolute">
    <xdr:from>
      <xdr:col>10</xdr:col>
      <xdr:colOff>302971</xdr:colOff>
      <xdr:row>0</xdr:row>
      <xdr:rowOff>148232</xdr:rowOff>
    </xdr:from>
    <xdr:to>
      <xdr:col>10</xdr:col>
      <xdr:colOff>728052</xdr:colOff>
      <xdr:row>1</xdr:row>
      <xdr:rowOff>221379</xdr:rowOff>
    </xdr:to>
    <xdr:grpSp>
      <xdr:nvGrpSpPr>
        <xdr:cNvPr id="13" name="Agrupar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61B7E9D-178E-DCD8-7BE6-A32A61F9E814}"/>
            </a:ext>
          </a:extLst>
        </xdr:cNvPr>
        <xdr:cNvGrpSpPr/>
      </xdr:nvGrpSpPr>
      <xdr:grpSpPr>
        <a:xfrm>
          <a:off x="10858403" y="148232"/>
          <a:ext cx="425081" cy="324261"/>
          <a:chOff x="11074978" y="181842"/>
          <a:chExt cx="424294" cy="320385"/>
        </a:xfrm>
      </xdr:grpSpPr>
      <xdr:sp macro="" textlink="">
        <xdr:nvSpPr>
          <xdr:cNvPr id="14" name="Retângulo: Cantos Arredondados 13">
            <a:extLst>
              <a:ext uri="{FF2B5EF4-FFF2-40B4-BE49-F238E27FC236}">
                <a16:creationId xmlns:a16="http://schemas.microsoft.com/office/drawing/2014/main" id="{963EDD4F-A734-0A1A-F7A8-E8ACF21DF2C3}"/>
              </a:ext>
            </a:extLst>
          </xdr:cNvPr>
          <xdr:cNvSpPr/>
        </xdr:nvSpPr>
        <xdr:spPr>
          <a:xfrm>
            <a:off x="11074978" y="181842"/>
            <a:ext cx="424294" cy="32038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15" name="Imagem 14" descr="Uma imagem contendo objeto, placa, relógio, placar&#10;&#10;Descrição gerada automaticamente">
            <a:extLst>
              <a:ext uri="{FF2B5EF4-FFF2-40B4-BE49-F238E27FC236}">
                <a16:creationId xmlns:a16="http://schemas.microsoft.com/office/drawing/2014/main" id="{B6E5A09B-E61E-64D3-5F11-8C13FD3374A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152909" y="207818"/>
            <a:ext cx="268432" cy="268432"/>
          </a:xfrm>
          <a:prstGeom prst="rect">
            <a:avLst/>
          </a:prstGeom>
        </xdr:spPr>
      </xdr:pic>
    </xdr:grpSp>
    <xdr:clientData/>
  </xdr:twoCellAnchor>
  <xdr:oneCellAnchor>
    <xdr:from>
      <xdr:col>1</xdr:col>
      <xdr:colOff>640773</xdr:colOff>
      <xdr:row>8</xdr:row>
      <xdr:rowOff>138546</xdr:rowOff>
    </xdr:from>
    <xdr:ext cx="7204364" cy="442891"/>
    <xdr:sp macro="" textlink="">
      <xdr:nvSpPr>
        <xdr:cNvPr id="29" name="CaixaDeTexto 2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F7D70A8-36D4-4076-A41C-2830D3B3E974}"/>
            </a:ext>
          </a:extLst>
        </xdr:cNvPr>
        <xdr:cNvSpPr txBox="1"/>
      </xdr:nvSpPr>
      <xdr:spPr>
        <a:xfrm>
          <a:off x="883228" y="2277341"/>
          <a:ext cx="7204364" cy="442891"/>
        </a:xfrm>
        <a:prstGeom prst="roundRect">
          <a:avLst>
            <a:gd name="adj" fmla="val 27459"/>
          </a:avLst>
        </a:prstGeom>
        <a:gradFill flip="none" rotWithShape="1">
          <a:gsLst>
            <a:gs pos="0">
              <a:srgbClr val="39DA93"/>
            </a:gs>
            <a:gs pos="100000">
              <a:srgbClr val="74A3FC"/>
            </a:gs>
          </a:gsLst>
          <a:lin ang="0" scaled="1"/>
          <a:tileRect/>
        </a:gradFill>
        <a:ln w="25400">
          <a:noFill/>
        </a:ln>
        <a:effectLst>
          <a:outerShdw blurRad="50800" dist="38100" dir="2700000" algn="tl" rotWithShape="0">
            <a:prstClr val="black">
              <a:alpha val="2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sz="1800" b="1" i="0" u="none" strike="noStrike">
              <a:solidFill>
                <a:schemeClr val="tx1"/>
              </a:solidFill>
              <a:latin typeface="Calibri"/>
              <a:ea typeface="Calibri"/>
              <a:cs typeface="Calibri"/>
            </a:rPr>
            <a:t>Precisa inserir</a:t>
          </a:r>
          <a:r>
            <a:rPr lang="en-US" sz="1800" b="1" i="0" u="none" strike="noStrike" baseline="0">
              <a:solidFill>
                <a:schemeClr val="tx1"/>
              </a:solidFill>
              <a:latin typeface="Calibri"/>
              <a:ea typeface="Calibri"/>
              <a:cs typeface="Calibri"/>
            </a:rPr>
            <a:t> mais funcionários?</a:t>
          </a:r>
          <a:endParaRPr lang="en-US" sz="1800" b="1" i="0" u="none" strike="noStrike">
            <a:solidFill>
              <a:schemeClr val="tx1"/>
            </a:solidFill>
            <a:latin typeface="Calibri"/>
            <a:ea typeface="Calibri"/>
            <a:cs typeface="Calibri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86591</xdr:colOff>
      <xdr:row>0</xdr:row>
      <xdr:rowOff>155864</xdr:rowOff>
    </xdr:from>
    <xdr:to>
      <xdr:col>13</xdr:col>
      <xdr:colOff>1104663</xdr:colOff>
      <xdr:row>2</xdr:row>
      <xdr:rowOff>166574</xdr:rowOff>
    </xdr:to>
    <xdr:sp macro="" textlink="">
      <xdr:nvSpPr>
        <xdr:cNvPr id="25" name="Retângulo: Cantos Arredondados 24">
          <a:extLst>
            <a:ext uri="{FF2B5EF4-FFF2-40B4-BE49-F238E27FC236}">
              <a16:creationId xmlns:a16="http://schemas.microsoft.com/office/drawing/2014/main" id="{84D3B904-A48D-4529-BBC9-6789A80C3711}"/>
            </a:ext>
          </a:extLst>
        </xdr:cNvPr>
        <xdr:cNvSpPr/>
      </xdr:nvSpPr>
      <xdr:spPr>
        <a:xfrm>
          <a:off x="9014114" y="155864"/>
          <a:ext cx="1624208" cy="339755"/>
        </a:xfrm>
        <a:prstGeom prst="round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12</xdr:col>
      <xdr:colOff>115643</xdr:colOff>
      <xdr:row>2</xdr:row>
      <xdr:rowOff>156984</xdr:rowOff>
    </xdr:from>
    <xdr:to>
      <xdr:col>15</xdr:col>
      <xdr:colOff>30211</xdr:colOff>
      <xdr:row>4</xdr:row>
      <xdr:rowOff>26101</xdr:rowOff>
    </xdr:to>
    <xdr:sp macro="" textlink="config!E4">
      <xdr:nvSpPr>
        <xdr:cNvPr id="3" name="CaixaDeTexto 2">
          <a:extLst>
            <a:ext uri="{FF2B5EF4-FFF2-40B4-BE49-F238E27FC236}">
              <a16:creationId xmlns:a16="http://schemas.microsoft.com/office/drawing/2014/main" id="{4C7F4089-FD68-C516-A268-636DE72BC517}"/>
            </a:ext>
          </a:extLst>
        </xdr:cNvPr>
        <xdr:cNvSpPr txBox="1"/>
      </xdr:nvSpPr>
      <xdr:spPr>
        <a:xfrm>
          <a:off x="9043166" y="486029"/>
          <a:ext cx="2243863" cy="2241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fld id="{880981C8-43F8-4A32-8898-FFB302CB6ADD}" type="TxLink">
            <a:rPr lang="en-US" sz="8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Calibri"/>
              <a:cs typeface="Calibri"/>
            </a:rPr>
            <a:pPr algn="r"/>
            <a:t>segunda-feira, 03/junho/2024</a:t>
          </a:fld>
          <a:endParaRPr lang="pt-BR" sz="800" b="1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  <xdr:twoCellAnchor editAs="absolute">
    <xdr:from>
      <xdr:col>0</xdr:col>
      <xdr:colOff>144319</xdr:colOff>
      <xdr:row>0</xdr:row>
      <xdr:rowOff>120266</xdr:rowOff>
    </xdr:from>
    <xdr:to>
      <xdr:col>2</xdr:col>
      <xdr:colOff>142939</xdr:colOff>
      <xdr:row>2</xdr:row>
      <xdr:rowOff>141252</xdr:rowOff>
    </xdr:to>
    <xdr:grpSp>
      <xdr:nvGrpSpPr>
        <xdr:cNvPr id="4" name="Agrupar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0A520F-6B80-637C-11BF-C2AAAE9F0944}"/>
            </a:ext>
          </a:extLst>
        </xdr:cNvPr>
        <xdr:cNvGrpSpPr/>
      </xdr:nvGrpSpPr>
      <xdr:grpSpPr>
        <a:xfrm>
          <a:off x="144319" y="120266"/>
          <a:ext cx="1661165" cy="350031"/>
          <a:chOff x="7000875" y="1514478"/>
          <a:chExt cx="1666875" cy="333376"/>
        </a:xfrm>
      </xdr:grpSpPr>
      <xdr:sp macro="" textlink="">
        <xdr:nvSpPr>
          <xdr:cNvPr id="23" name="Retângulo: Cantos Arredondados 22">
            <a:extLst>
              <a:ext uri="{FF2B5EF4-FFF2-40B4-BE49-F238E27FC236}">
                <a16:creationId xmlns:a16="http://schemas.microsoft.com/office/drawing/2014/main" id="{9A8C1CCE-E6E5-E03C-46CB-A6E2E87A2E81}"/>
              </a:ext>
            </a:extLst>
          </xdr:cNvPr>
          <xdr:cNvSpPr/>
        </xdr:nvSpPr>
        <xdr:spPr>
          <a:xfrm>
            <a:off x="7000875" y="1514478"/>
            <a:ext cx="1666875" cy="333376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4" name="CaixaDeTexto 23">
            <a:extLst>
              <a:ext uri="{FF2B5EF4-FFF2-40B4-BE49-F238E27FC236}">
                <a16:creationId xmlns:a16="http://schemas.microsoft.com/office/drawing/2014/main" id="{FB9FDB7C-6F0D-6488-F826-89168933FA44}"/>
              </a:ext>
            </a:extLst>
          </xdr:cNvPr>
          <xdr:cNvSpPr txBox="1"/>
        </xdr:nvSpPr>
        <xdr:spPr>
          <a:xfrm>
            <a:off x="7140311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DASHBOARD</a:t>
            </a:r>
            <a:r>
              <a:rPr lang="pt-BR" sz="1000" baseline="0"/>
              <a:t> EMPRESA</a:t>
            </a:r>
            <a:endParaRPr lang="pt-BR" sz="1000"/>
          </a:p>
        </xdr:txBody>
      </xdr:sp>
    </xdr:grpSp>
    <xdr:clientData/>
  </xdr:twoCellAnchor>
  <xdr:twoCellAnchor editAs="absolute">
    <xdr:from>
      <xdr:col>2</xdr:col>
      <xdr:colOff>266022</xdr:colOff>
      <xdr:row>0</xdr:row>
      <xdr:rowOff>120267</xdr:rowOff>
    </xdr:from>
    <xdr:to>
      <xdr:col>3</xdr:col>
      <xdr:colOff>984257</xdr:colOff>
      <xdr:row>2</xdr:row>
      <xdr:rowOff>138249</xdr:rowOff>
    </xdr:to>
    <xdr:grpSp>
      <xdr:nvGrpSpPr>
        <xdr:cNvPr id="5" name="Agrupar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FB0F2A-E949-9EAB-9EDB-85A6589E4FE7}"/>
            </a:ext>
          </a:extLst>
        </xdr:cNvPr>
        <xdr:cNvGrpSpPr/>
      </xdr:nvGrpSpPr>
      <xdr:grpSpPr>
        <a:xfrm>
          <a:off x="1928567" y="120267"/>
          <a:ext cx="1653417" cy="347027"/>
          <a:chOff x="7000877" y="1514473"/>
          <a:chExt cx="1666875" cy="333375"/>
        </a:xfrm>
      </xdr:grpSpPr>
      <xdr:sp macro="" textlink="">
        <xdr:nvSpPr>
          <xdr:cNvPr id="21" name="Retângulo: Cantos Arredondados 20">
            <a:extLst>
              <a:ext uri="{FF2B5EF4-FFF2-40B4-BE49-F238E27FC236}">
                <a16:creationId xmlns:a16="http://schemas.microsoft.com/office/drawing/2014/main" id="{2405D606-D8DF-757E-C2E1-374D5CFB0228}"/>
              </a:ext>
            </a:extLst>
          </xdr:cNvPr>
          <xdr:cNvSpPr/>
        </xdr:nvSpPr>
        <xdr:spPr>
          <a:xfrm>
            <a:off x="7000877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1BD409A0-C768-2172-C6BC-D465CDC97F97}"/>
              </a:ext>
            </a:extLst>
          </xdr:cNvPr>
          <xdr:cNvSpPr txBox="1"/>
        </xdr:nvSpPr>
        <xdr:spPr>
          <a:xfrm>
            <a:off x="7045259" y="1556737"/>
            <a:ext cx="1578107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DASHBOARD</a:t>
            </a:r>
            <a:r>
              <a:rPr lang="pt-BR" sz="1000" baseline="0"/>
              <a:t> SETOR</a:t>
            </a:r>
            <a:endParaRPr lang="pt-BR" sz="1000"/>
          </a:p>
        </xdr:txBody>
      </xdr:sp>
    </xdr:grpSp>
    <xdr:clientData/>
  </xdr:twoCellAnchor>
  <xdr:twoCellAnchor editAs="absolute">
    <xdr:from>
      <xdr:col>3</xdr:col>
      <xdr:colOff>1088400</xdr:colOff>
      <xdr:row>0</xdr:row>
      <xdr:rowOff>120267</xdr:rowOff>
    </xdr:from>
    <xdr:to>
      <xdr:col>6</xdr:col>
      <xdr:colOff>293016</xdr:colOff>
      <xdr:row>2</xdr:row>
      <xdr:rowOff>138249</xdr:rowOff>
    </xdr:to>
    <xdr:grpSp>
      <xdr:nvGrpSpPr>
        <xdr:cNvPr id="6" name="Agrupar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04EF78D-F1D6-FFA4-70B4-7F2BCCC4A6AA}"/>
            </a:ext>
          </a:extLst>
        </xdr:cNvPr>
        <xdr:cNvGrpSpPr/>
      </xdr:nvGrpSpPr>
      <xdr:grpSpPr>
        <a:xfrm>
          <a:off x="3686127" y="120267"/>
          <a:ext cx="1655139" cy="347027"/>
          <a:chOff x="7000874" y="1514473"/>
          <a:chExt cx="1666875" cy="333375"/>
        </a:xfrm>
      </xdr:grpSpPr>
      <xdr:sp macro="" textlink="">
        <xdr:nvSpPr>
          <xdr:cNvPr id="19" name="Retângulo: Cantos Arredondados 18">
            <a:extLst>
              <a:ext uri="{FF2B5EF4-FFF2-40B4-BE49-F238E27FC236}">
                <a16:creationId xmlns:a16="http://schemas.microsoft.com/office/drawing/2014/main" id="{8A5951D1-3C95-89E2-D631-F63B9FFB027F}"/>
              </a:ext>
            </a:extLst>
          </xdr:cNvPr>
          <xdr:cNvSpPr/>
        </xdr:nvSpPr>
        <xdr:spPr>
          <a:xfrm>
            <a:off x="7000874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0" name="CaixaDeTexto 19">
            <a:extLst>
              <a:ext uri="{FF2B5EF4-FFF2-40B4-BE49-F238E27FC236}">
                <a16:creationId xmlns:a16="http://schemas.microsoft.com/office/drawing/2014/main" id="{1F2BA1FA-C41A-7582-C2D4-57560552CB62}"/>
              </a:ext>
            </a:extLst>
          </xdr:cNvPr>
          <xdr:cNvSpPr txBox="1"/>
        </xdr:nvSpPr>
        <xdr:spPr>
          <a:xfrm>
            <a:off x="7078887" y="1556737"/>
            <a:ext cx="1473576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PAGAMENTO</a:t>
            </a:r>
            <a:r>
              <a:rPr lang="pt-BR" sz="1000" baseline="0"/>
              <a:t> DE SALÁRIO</a:t>
            </a:r>
            <a:endParaRPr lang="pt-BR" sz="1000"/>
          </a:p>
        </xdr:txBody>
      </xdr:sp>
    </xdr:grpSp>
    <xdr:clientData/>
  </xdr:twoCellAnchor>
  <xdr:twoCellAnchor editAs="absolute">
    <xdr:from>
      <xdr:col>6</xdr:col>
      <xdr:colOff>406629</xdr:colOff>
      <xdr:row>0</xdr:row>
      <xdr:rowOff>120267</xdr:rowOff>
    </xdr:from>
    <xdr:to>
      <xdr:col>9</xdr:col>
      <xdr:colOff>243359</xdr:colOff>
      <xdr:row>2</xdr:row>
      <xdr:rowOff>138249</xdr:rowOff>
    </xdr:to>
    <xdr:grpSp>
      <xdr:nvGrpSpPr>
        <xdr:cNvPr id="7" name="Agrupar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9D9C041-3676-7795-64BB-4894D860172A}"/>
            </a:ext>
          </a:extLst>
        </xdr:cNvPr>
        <xdr:cNvGrpSpPr/>
      </xdr:nvGrpSpPr>
      <xdr:grpSpPr>
        <a:xfrm>
          <a:off x="5454879" y="120267"/>
          <a:ext cx="1655139" cy="347027"/>
          <a:chOff x="7000874" y="1514473"/>
          <a:chExt cx="1666875" cy="333375"/>
        </a:xfrm>
      </xdr:grpSpPr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8162795B-D030-1D87-575D-4358AA154CE8}"/>
              </a:ext>
            </a:extLst>
          </xdr:cNvPr>
          <xdr:cNvSpPr/>
        </xdr:nvSpPr>
        <xdr:spPr>
          <a:xfrm>
            <a:off x="7000874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7BA5BF8-6D40-5846-6998-5848FD3059BE}"/>
              </a:ext>
            </a:extLst>
          </xdr:cNvPr>
          <xdr:cNvSpPr txBox="1"/>
        </xdr:nvSpPr>
        <xdr:spPr>
          <a:xfrm>
            <a:off x="7057218" y="1556737"/>
            <a:ext cx="1551589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PAGAMENTO</a:t>
            </a:r>
            <a:r>
              <a:rPr lang="pt-BR" sz="1000" baseline="0"/>
              <a:t> DE BENEFÍCIO</a:t>
            </a:r>
            <a:endParaRPr lang="pt-BR" sz="1000"/>
          </a:p>
        </xdr:txBody>
      </xdr:sp>
    </xdr:grpSp>
    <xdr:clientData/>
  </xdr:twoCellAnchor>
  <xdr:twoCellAnchor editAs="absolute">
    <xdr:from>
      <xdr:col>9</xdr:col>
      <xdr:colOff>366441</xdr:colOff>
      <xdr:row>0</xdr:row>
      <xdr:rowOff>120267</xdr:rowOff>
    </xdr:from>
    <xdr:to>
      <xdr:col>11</xdr:col>
      <xdr:colOff>809307</xdr:colOff>
      <xdr:row>2</xdr:row>
      <xdr:rowOff>138249</xdr:rowOff>
    </xdr:to>
    <xdr:grpSp>
      <xdr:nvGrpSpPr>
        <xdr:cNvPr id="8" name="Agrupar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73C6868-CF61-4073-6403-681A4715EC5A}"/>
            </a:ext>
          </a:extLst>
        </xdr:cNvPr>
        <xdr:cNvGrpSpPr/>
      </xdr:nvGrpSpPr>
      <xdr:grpSpPr>
        <a:xfrm>
          <a:off x="7233100" y="120267"/>
          <a:ext cx="1655139" cy="347027"/>
          <a:chOff x="7000875" y="1514473"/>
          <a:chExt cx="1666875" cy="333375"/>
        </a:xfrm>
      </xdr:grpSpPr>
      <xdr:sp macro="" textlink="">
        <xdr:nvSpPr>
          <xdr:cNvPr id="15" name="Retângulo: Cantos Arredondados 14">
            <a:extLst>
              <a:ext uri="{FF2B5EF4-FFF2-40B4-BE49-F238E27FC236}">
                <a16:creationId xmlns:a16="http://schemas.microsoft.com/office/drawing/2014/main" id="{82CE0C7C-E228-2C4B-DB2E-3C46814FE958}"/>
              </a:ext>
            </a:extLst>
          </xdr:cNvPr>
          <xdr:cNvSpPr/>
        </xdr:nvSpPr>
        <xdr:spPr>
          <a:xfrm>
            <a:off x="7000875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6" name="CaixaDeTexto 15">
            <a:extLst>
              <a:ext uri="{FF2B5EF4-FFF2-40B4-BE49-F238E27FC236}">
                <a16:creationId xmlns:a16="http://schemas.microsoft.com/office/drawing/2014/main" id="{DB652A6A-3B0A-5805-627F-9D7ED5FDC1E5}"/>
              </a:ext>
            </a:extLst>
          </xdr:cNvPr>
          <xdr:cNvSpPr txBox="1"/>
        </xdr:nvSpPr>
        <xdr:spPr>
          <a:xfrm>
            <a:off x="7130786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FUNCIONÁRIOS</a:t>
            </a:r>
            <a:endParaRPr lang="pt-BR" sz="1000"/>
          </a:p>
        </xdr:txBody>
      </xdr:sp>
    </xdr:grpSp>
    <xdr:clientData/>
  </xdr:twoCellAnchor>
  <xdr:twoCellAnchor editAs="absolute">
    <xdr:from>
      <xdr:col>12</xdr:col>
      <xdr:colOff>74328</xdr:colOff>
      <xdr:row>0</xdr:row>
      <xdr:rowOff>120267</xdr:rowOff>
    </xdr:from>
    <xdr:to>
      <xdr:col>13</xdr:col>
      <xdr:colOff>1123332</xdr:colOff>
      <xdr:row>2</xdr:row>
      <xdr:rowOff>138249</xdr:rowOff>
    </xdr:to>
    <xdr:grpSp>
      <xdr:nvGrpSpPr>
        <xdr:cNvPr id="9" name="Agrupar 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C0DCDE8-96D3-28A3-5DDB-1A39F37BF4EB}"/>
            </a:ext>
          </a:extLst>
        </xdr:cNvPr>
        <xdr:cNvGrpSpPr/>
      </xdr:nvGrpSpPr>
      <xdr:grpSpPr>
        <a:xfrm>
          <a:off x="9001851" y="120267"/>
          <a:ext cx="1655140" cy="347027"/>
          <a:chOff x="7000874" y="1514473"/>
          <a:chExt cx="1666875" cy="333375"/>
        </a:xfrm>
      </xdr:grpSpPr>
      <xdr:sp macro="" textlink="">
        <xdr:nvSpPr>
          <xdr:cNvPr id="13" name="Retângulo: Cantos Arredondados 12">
            <a:extLst>
              <a:ext uri="{FF2B5EF4-FFF2-40B4-BE49-F238E27FC236}">
                <a16:creationId xmlns:a16="http://schemas.microsoft.com/office/drawing/2014/main" id="{5B0175A7-9B80-6F6E-C91B-02F628B5A252}"/>
              </a:ext>
            </a:extLst>
          </xdr:cNvPr>
          <xdr:cNvSpPr/>
        </xdr:nvSpPr>
        <xdr:spPr>
          <a:xfrm>
            <a:off x="7000874" y="1514473"/>
            <a:ext cx="1666875" cy="33337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DE3273EC-72EC-B2EE-34CA-135D893A1667}"/>
              </a:ext>
            </a:extLst>
          </xdr:cNvPr>
          <xdr:cNvSpPr txBox="1"/>
        </xdr:nvSpPr>
        <xdr:spPr>
          <a:xfrm>
            <a:off x="7130786" y="1556737"/>
            <a:ext cx="1407052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BR" sz="1000" b="1"/>
              <a:t>PARÂMETROS</a:t>
            </a:r>
            <a:endParaRPr lang="pt-BR" sz="1000"/>
          </a:p>
        </xdr:txBody>
      </xdr:sp>
    </xdr:grpSp>
    <xdr:clientData/>
  </xdr:twoCellAnchor>
  <xdr:twoCellAnchor editAs="absolute">
    <xdr:from>
      <xdr:col>14</xdr:col>
      <xdr:colOff>110405</xdr:colOff>
      <xdr:row>0</xdr:row>
      <xdr:rowOff>133652</xdr:rowOff>
    </xdr:from>
    <xdr:to>
      <xdr:col>14</xdr:col>
      <xdr:colOff>532150</xdr:colOff>
      <xdr:row>2</xdr:row>
      <xdr:rowOff>134682</xdr:rowOff>
    </xdr:to>
    <xdr:grpSp>
      <xdr:nvGrpSpPr>
        <xdr:cNvPr id="10" name="Agrupar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F0DFC65-A52E-6523-C3FD-57F72F887EE8}"/>
            </a:ext>
          </a:extLst>
        </xdr:cNvPr>
        <xdr:cNvGrpSpPr/>
      </xdr:nvGrpSpPr>
      <xdr:grpSpPr>
        <a:xfrm>
          <a:off x="10769746" y="133652"/>
          <a:ext cx="421745" cy="330075"/>
          <a:chOff x="11074978" y="181842"/>
          <a:chExt cx="424294" cy="320385"/>
        </a:xfrm>
      </xdr:grpSpPr>
      <xdr:sp macro="" textlink="">
        <xdr:nvSpPr>
          <xdr:cNvPr id="11" name="Retângulo: Cantos Arredondados 10">
            <a:extLst>
              <a:ext uri="{FF2B5EF4-FFF2-40B4-BE49-F238E27FC236}">
                <a16:creationId xmlns:a16="http://schemas.microsoft.com/office/drawing/2014/main" id="{5248C598-2109-395C-B042-9048571AB365}"/>
              </a:ext>
            </a:extLst>
          </xdr:cNvPr>
          <xdr:cNvSpPr/>
        </xdr:nvSpPr>
        <xdr:spPr>
          <a:xfrm>
            <a:off x="11074978" y="181842"/>
            <a:ext cx="424294" cy="320385"/>
          </a:xfrm>
          <a:prstGeom prst="roundRect">
            <a:avLst/>
          </a:prstGeom>
          <a:solidFill>
            <a:srgbClr val="DCE8F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12" name="Imagem 11" descr="Uma imagem contendo objeto, placa, relógio, placar&#10;&#10;Descrição gerada automaticamente">
            <a:extLst>
              <a:ext uri="{FF2B5EF4-FFF2-40B4-BE49-F238E27FC236}">
                <a16:creationId xmlns:a16="http://schemas.microsoft.com/office/drawing/2014/main" id="{E8444371-AA09-A370-31D0-6A3988B8664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152909" y="207818"/>
            <a:ext cx="268432" cy="268432"/>
          </a:xfrm>
          <a:prstGeom prst="rect">
            <a:avLst/>
          </a:prstGeom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590550</xdr:colOff>
      <xdr:row>23</xdr:row>
      <xdr:rowOff>171450</xdr:rowOff>
    </xdr:from>
    <xdr:to>
      <xdr:col>19</xdr:col>
      <xdr:colOff>352425</xdr:colOff>
      <xdr:row>32</xdr:row>
      <xdr:rowOff>9525</xdr:rowOff>
    </xdr:to>
    <xdr:cxnSp macro="">
      <xdr:nvCxnSpPr>
        <xdr:cNvPr id="5" name="Conector de Seta Reta 4">
          <a:extLst>
            <a:ext uri="{FF2B5EF4-FFF2-40B4-BE49-F238E27FC236}">
              <a16:creationId xmlns:a16="http://schemas.microsoft.com/office/drawing/2014/main" id="{3B161405-7788-4390-8E0C-F905ED973641}"/>
            </a:ext>
          </a:extLst>
        </xdr:cNvPr>
        <xdr:cNvCxnSpPr/>
      </xdr:nvCxnSpPr>
      <xdr:spPr>
        <a:xfrm flipH="1">
          <a:off x="10153650" y="4457700"/>
          <a:ext cx="2809875" cy="1552575"/>
        </a:xfrm>
        <a:prstGeom prst="straightConnector1">
          <a:avLst/>
        </a:prstGeom>
        <a:ln>
          <a:solidFill>
            <a:srgbClr val="F8466B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19</xdr:col>
      <xdr:colOff>342900</xdr:colOff>
      <xdr:row>23</xdr:row>
      <xdr:rowOff>0</xdr:rowOff>
    </xdr:from>
    <xdr:ext cx="1585819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61738C21-C8DD-4DCD-90EB-8986892794F0}"/>
            </a:ext>
          </a:extLst>
        </xdr:cNvPr>
        <xdr:cNvSpPr txBox="1"/>
      </xdr:nvSpPr>
      <xdr:spPr>
        <a:xfrm>
          <a:off x="12954000" y="4286250"/>
          <a:ext cx="15858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100">
              <a:solidFill>
                <a:srgbClr val="FF0000"/>
              </a:solidFill>
            </a:rPr>
            <a:t>colocar obs no</a:t>
          </a:r>
          <a:r>
            <a:rPr lang="pt-BR" sz="1100" baseline="0">
              <a:solidFill>
                <a:srgbClr val="FF0000"/>
              </a:solidFill>
            </a:rPr>
            <a:t> dashboar</a:t>
          </a:r>
          <a:endParaRPr lang="pt-BR" sz="11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28575</xdr:rowOff>
    </xdr:from>
    <xdr:to>
      <xdr:col>10</xdr:col>
      <xdr:colOff>457200</xdr:colOff>
      <xdr:row>16</xdr:row>
      <xdr:rowOff>38100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E3F2AB84-8BE2-4258-960A-688A39FC3F86}"/>
            </a:ext>
          </a:extLst>
        </xdr:cNvPr>
        <xdr:cNvGrpSpPr/>
      </xdr:nvGrpSpPr>
      <xdr:grpSpPr>
        <a:xfrm>
          <a:off x="38100" y="790575"/>
          <a:ext cx="6515100" cy="2295525"/>
          <a:chOff x="1238250" y="1352550"/>
          <a:chExt cx="6515100" cy="2295525"/>
        </a:xfrm>
      </xdr:grpSpPr>
      <xdr:grpSp>
        <xdr:nvGrpSpPr>
          <xdr:cNvPr id="3" name="Agrupar 2">
            <a:extLst>
              <a:ext uri="{FF2B5EF4-FFF2-40B4-BE49-F238E27FC236}">
                <a16:creationId xmlns:a16="http://schemas.microsoft.com/office/drawing/2014/main" id="{31B672B0-7914-E90A-1B29-69292227F8F8}"/>
              </a:ext>
            </a:extLst>
          </xdr:cNvPr>
          <xdr:cNvGrpSpPr/>
        </xdr:nvGrpSpPr>
        <xdr:grpSpPr>
          <a:xfrm>
            <a:off x="1238250" y="1352550"/>
            <a:ext cx="6515100" cy="381000"/>
            <a:chOff x="361950" y="323850"/>
            <a:chExt cx="6515100" cy="381000"/>
          </a:xfrm>
        </xdr:grpSpPr>
        <xdr:cxnSp macro="">
          <xdr:nvCxnSpPr>
            <xdr:cNvPr id="6" name="Conector reto 5">
              <a:extLst>
                <a:ext uri="{FF2B5EF4-FFF2-40B4-BE49-F238E27FC236}">
                  <a16:creationId xmlns:a16="http://schemas.microsoft.com/office/drawing/2014/main" id="{64450B3F-5ECF-93AF-F13D-F02BEFCF4D55}"/>
                </a:ext>
              </a:extLst>
            </xdr:cNvPr>
            <xdr:cNvCxnSpPr/>
          </xdr:nvCxnSpPr>
          <xdr:spPr>
            <a:xfrm>
              <a:off x="5238750" y="533286"/>
              <a:ext cx="163830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7" name="CaixaDeTexto 6">
              <a:extLst>
                <a:ext uri="{FF2B5EF4-FFF2-40B4-BE49-F238E27FC236}">
                  <a16:creationId xmlns:a16="http://schemas.microsoft.com/office/drawing/2014/main" id="{2FFC5078-647C-BD1D-0C2C-C410B68D9C0E}"/>
                </a:ext>
              </a:extLst>
            </xdr:cNvPr>
            <xdr:cNvSpPr txBox="1"/>
          </xdr:nvSpPr>
          <xdr:spPr>
            <a:xfrm>
              <a:off x="361950" y="323850"/>
              <a:ext cx="5753100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800" b="1" i="0" u="none" strike="noStrike">
                  <a:solidFill>
                    <a:schemeClr val="tx1"/>
                  </a:solidFill>
                  <a:latin typeface="Calibri"/>
                  <a:cs typeface="Calibri"/>
                </a:rPr>
                <a:t>Por</a:t>
              </a:r>
              <a:r>
                <a:rPr lang="en-US" sz="1800" b="1" i="0" u="none" strike="noStrike" baseline="0">
                  <a:solidFill>
                    <a:schemeClr val="tx1"/>
                  </a:solidFill>
                  <a:latin typeface="Calibri"/>
                  <a:cs typeface="Calibri"/>
                </a:rPr>
                <a:t> que não consigo cadastrar mais funcionários?</a:t>
              </a:r>
              <a:endParaRPr lang="en-US" sz="1800" b="1" i="0" u="none" strike="noStrike">
                <a:solidFill>
                  <a:schemeClr val="tx1"/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173EA009-E07F-4F2B-4AD0-1D552BC1D925}"/>
              </a:ext>
            </a:extLst>
          </xdr:cNvPr>
          <xdr:cNvSpPr txBox="1"/>
        </xdr:nvSpPr>
        <xdr:spPr>
          <a:xfrm>
            <a:off x="1243012" y="1724024"/>
            <a:ext cx="4214813" cy="80962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não consegue editar a planilha por completo </a:t>
            </a:r>
            <a:r>
              <a:rPr lang="en-US" sz="1200" b="1" i="0" u="sng" strike="noStrike" baseline="0">
                <a:solidFill>
                  <a:srgbClr val="FF0000"/>
                </a:solidFill>
                <a:latin typeface="+mn-lt"/>
                <a:cs typeface="Calibri"/>
              </a:rPr>
              <a:t>pois </a:t>
            </a:r>
            <a:r>
              <a:rPr lang="en-US" sz="1200" b="1" i="0" u="sng" strike="noStrike">
                <a:solidFill>
                  <a:srgbClr val="FF0000"/>
                </a:solidFill>
                <a:latin typeface="+mn-lt"/>
                <a:cs typeface="Calibri"/>
              </a:rPr>
              <a:t>é uma versão demonstrativa</a:t>
            </a:r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. </a:t>
            </a:r>
            <a:r>
              <a:rPr lang="en-US" sz="12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Para acessar a versão desbloqueada,</a:t>
            </a:r>
            <a:r>
              <a:rPr lang="en-US" sz="1200" b="1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</a:t>
            </a:r>
            <a:r>
              <a:rPr lang="en-US" sz="12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realize a compra através deste link no botão abaixo.</a:t>
            </a:r>
          </a:p>
        </xdr:txBody>
      </xdr: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848B60AB-DFA2-AA31-F029-035D4D099B52}"/>
              </a:ext>
            </a:extLst>
          </xdr:cNvPr>
          <xdr:cNvSpPr txBox="1"/>
        </xdr:nvSpPr>
        <xdr:spPr>
          <a:xfrm>
            <a:off x="1728788" y="3352799"/>
            <a:ext cx="3833812" cy="2952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ou acesse: </a:t>
            </a:r>
            <a:r>
              <a:rPr lang="en-US" sz="12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https://planilhafuncionarios.zeplanilha.com/</a:t>
            </a:r>
          </a:p>
        </xdr:txBody>
      </xdr:sp>
    </xdr:grpSp>
    <xdr:clientData/>
  </xdr:twoCellAnchor>
  <xdr:twoCellAnchor>
    <xdr:from>
      <xdr:col>1</xdr:col>
      <xdr:colOff>95249</xdr:colOff>
      <xdr:row>12</xdr:row>
      <xdr:rowOff>28575</xdr:rowOff>
    </xdr:from>
    <xdr:to>
      <xdr:col>6</xdr:col>
      <xdr:colOff>142874</xdr:colOff>
      <xdr:row>14</xdr:row>
      <xdr:rowOff>66675</xdr:rowOff>
    </xdr:to>
    <xdr:grpSp>
      <xdr:nvGrpSpPr>
        <xdr:cNvPr id="51" name="Agrupar 5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5F975A7-9105-00FC-7DDE-B4485BD00696}"/>
            </a:ext>
          </a:extLst>
        </xdr:cNvPr>
        <xdr:cNvGrpSpPr/>
      </xdr:nvGrpSpPr>
      <xdr:grpSpPr>
        <a:xfrm>
          <a:off x="704849" y="2314575"/>
          <a:ext cx="3095625" cy="419100"/>
          <a:chOff x="704849" y="2314575"/>
          <a:chExt cx="3095625" cy="419100"/>
        </a:xfrm>
      </xdr:grpSpPr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81CE0F42-B273-AFA2-74B3-C5D1390BA065}"/>
              </a:ext>
            </a:extLst>
          </xdr:cNvPr>
          <xdr:cNvSpPr/>
        </xdr:nvSpPr>
        <xdr:spPr>
          <a:xfrm>
            <a:off x="704849" y="2314575"/>
            <a:ext cx="3095625" cy="419100"/>
          </a:xfrm>
          <a:prstGeom prst="roundRect">
            <a:avLst/>
          </a:prstGeom>
          <a:solidFill>
            <a:srgbClr val="39DA93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9FFA17F1-4BBB-9071-7B9A-68DE179D732B}"/>
              </a:ext>
            </a:extLst>
          </xdr:cNvPr>
          <xdr:cNvSpPr txBox="1"/>
        </xdr:nvSpPr>
        <xdr:spPr>
          <a:xfrm>
            <a:off x="864966" y="2322635"/>
            <a:ext cx="2775388" cy="40298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400" b="1">
                <a:solidFill>
                  <a:schemeClr val="tx1"/>
                </a:solidFill>
              </a:rPr>
              <a:t>Comprar versão desbloqueada</a:t>
            </a:r>
          </a:p>
        </xdr:txBody>
      </xdr:sp>
    </xdr:grpSp>
    <xdr:clientData/>
  </xdr:twoCellAnchor>
  <xdr:twoCellAnchor>
    <xdr:from>
      <xdr:col>0</xdr:col>
      <xdr:colOff>95250</xdr:colOff>
      <xdr:row>20</xdr:row>
      <xdr:rowOff>66675</xdr:rowOff>
    </xdr:from>
    <xdr:to>
      <xdr:col>11</xdr:col>
      <xdr:colOff>95250</xdr:colOff>
      <xdr:row>28</xdr:row>
      <xdr:rowOff>19050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B9D742A4-D5B3-4DFD-A3B1-AD67F01063A9}"/>
            </a:ext>
          </a:extLst>
        </xdr:cNvPr>
        <xdr:cNvGrpSpPr/>
      </xdr:nvGrpSpPr>
      <xdr:grpSpPr>
        <a:xfrm>
          <a:off x="95250" y="3876675"/>
          <a:ext cx="6705600" cy="1476375"/>
          <a:chOff x="5781675" y="1123950"/>
          <a:chExt cx="6705600" cy="1476375"/>
        </a:xfrm>
      </xdr:grpSpPr>
      <xdr:sp macro="" textlink="">
        <xdr:nvSpPr>
          <xdr:cNvPr id="12" name="Retângulo: Cantos Arredondados 11">
            <a:extLst>
              <a:ext uri="{FF2B5EF4-FFF2-40B4-BE49-F238E27FC236}">
                <a16:creationId xmlns:a16="http://schemas.microsoft.com/office/drawing/2014/main" id="{476F06FA-DEBD-B51D-7DE8-0DF9E5D2ACB0}"/>
              </a:ext>
            </a:extLst>
          </xdr:cNvPr>
          <xdr:cNvSpPr/>
        </xdr:nvSpPr>
        <xdr:spPr>
          <a:xfrm>
            <a:off x="5810250" y="1123950"/>
            <a:ext cx="6677025" cy="1476375"/>
          </a:xfrm>
          <a:prstGeom prst="roundRect">
            <a:avLst>
              <a:gd name="adj" fmla="val 5699"/>
            </a:avLst>
          </a:prstGeom>
          <a:solidFill>
            <a:srgbClr val="313758"/>
          </a:solidFill>
          <a:effectLst>
            <a:outerShdw blurRad="50800" dist="38100" dir="2700000" algn="tl" rotWithShape="0">
              <a:prstClr val="black">
                <a:alpha val="2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13" name="Agrupar 12">
            <a:extLst>
              <a:ext uri="{FF2B5EF4-FFF2-40B4-BE49-F238E27FC236}">
                <a16:creationId xmlns:a16="http://schemas.microsoft.com/office/drawing/2014/main" id="{5C2722FE-C503-1AF1-ACCB-84057257600B}"/>
              </a:ext>
            </a:extLst>
          </xdr:cNvPr>
          <xdr:cNvGrpSpPr/>
        </xdr:nvGrpSpPr>
        <xdr:grpSpPr>
          <a:xfrm>
            <a:off x="5781675" y="1152525"/>
            <a:ext cx="6543675" cy="1400175"/>
            <a:chOff x="57150" y="4572000"/>
            <a:chExt cx="6543675" cy="1400175"/>
          </a:xfrm>
        </xdr:grpSpPr>
        <xdr:sp macro="" textlink="">
          <xdr:nvSpPr>
            <xdr:cNvPr id="14" name="CaixaDeTexto 13">
              <a:extLst>
                <a:ext uri="{FF2B5EF4-FFF2-40B4-BE49-F238E27FC236}">
                  <a16:creationId xmlns:a16="http://schemas.microsoft.com/office/drawing/2014/main" id="{BA4DE5CD-44E3-8EA1-35E2-2D0EDFE0FFC8}"/>
                </a:ext>
              </a:extLst>
            </xdr:cNvPr>
            <xdr:cNvSpPr txBox="1"/>
          </xdr:nvSpPr>
          <xdr:spPr>
            <a:xfrm>
              <a:off x="57150" y="4895849"/>
              <a:ext cx="6543675" cy="10763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100% desbloqueada. Você poderá editar tudo</a:t>
              </a:r>
              <a:r>
                <a:rPr lang="en-US" sz="1200" b="0" i="0" u="none" strike="noStrike" baseline="0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 Inserir logotipo, alterar textos e fórmulas, etc.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 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Não 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é necessário fazer uma assinatura mensal. </a:t>
              </a:r>
              <a:r>
                <a:rPr lang="en-US" sz="1200" b="1" i="0" u="sng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Pagamento Único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O envio é 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imediato após o pagamento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 Nosso sistema é automatizado e irá enviar para seu email.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</a:t>
              </a:r>
              <a:r>
                <a:rPr lang="pt-BR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Você não deve utilizar em Google Drive / Google Sheets / Excel Online / Numbers / LibreOffice.</a:t>
              </a:r>
              <a:br>
                <a:rPr lang="pt-BR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Vitalícia, portanto não expira. 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endParaRPr lang="en-US" sz="1200" b="0" i="0" u="none" strike="noStrike">
                <a:solidFill>
                  <a:schemeClr val="bg1">
                    <a:lumMod val="85000"/>
                  </a:schemeClr>
                </a:solidFill>
                <a:latin typeface="Calibri"/>
                <a:ea typeface="+mn-ea"/>
                <a:cs typeface="Calibri"/>
              </a:endParaRPr>
            </a:p>
          </xdr:txBody>
        </xdr:sp>
        <xdr:sp macro="" textlink="">
          <xdr:nvSpPr>
            <xdr:cNvPr id="15" name="CaixaDeTexto 14">
              <a:extLst>
                <a:ext uri="{FF2B5EF4-FFF2-40B4-BE49-F238E27FC236}">
                  <a16:creationId xmlns:a16="http://schemas.microsoft.com/office/drawing/2014/main" id="{D1535653-5963-5E84-2C67-32EB76796245}"/>
                </a:ext>
              </a:extLst>
            </xdr:cNvPr>
            <xdr:cNvSpPr txBox="1"/>
          </xdr:nvSpPr>
          <xdr:spPr>
            <a:xfrm>
              <a:off x="104774" y="4572000"/>
              <a:ext cx="37052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cs typeface="Calibri"/>
                </a:rPr>
                <a:t>Resumo da Planilha Desbloqueada</a:t>
              </a:r>
            </a:p>
          </xdr:txBody>
        </xdr:sp>
      </xdr:grpSp>
    </xdr:grpSp>
    <xdr:clientData/>
  </xdr:twoCellAnchor>
  <xdr:twoCellAnchor>
    <xdr:from>
      <xdr:col>3</xdr:col>
      <xdr:colOff>28575</xdr:colOff>
      <xdr:row>0</xdr:row>
      <xdr:rowOff>190499</xdr:rowOff>
    </xdr:from>
    <xdr:to>
      <xdr:col>8</xdr:col>
      <xdr:colOff>219075</xdr:colOff>
      <xdr:row>2</xdr:row>
      <xdr:rowOff>161924</xdr:rowOff>
    </xdr:to>
    <xdr:grpSp>
      <xdr:nvGrpSpPr>
        <xdr:cNvPr id="16" name="Agrupar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A445F8-E724-4849-AA5E-1E24DFB6629F}"/>
            </a:ext>
          </a:extLst>
        </xdr:cNvPr>
        <xdr:cNvGrpSpPr/>
      </xdr:nvGrpSpPr>
      <xdr:grpSpPr>
        <a:xfrm>
          <a:off x="1857375" y="190499"/>
          <a:ext cx="3238500" cy="352425"/>
          <a:chOff x="2709430" y="4109820"/>
          <a:chExt cx="2222876" cy="352425"/>
        </a:xfrm>
      </xdr:grpSpPr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E8A05E0A-7315-C286-58DF-340A627DBAE0}"/>
              </a:ext>
            </a:extLst>
          </xdr:cNvPr>
          <xdr:cNvSpPr/>
        </xdr:nvSpPr>
        <xdr:spPr>
          <a:xfrm>
            <a:off x="2709430" y="4109820"/>
            <a:ext cx="2222876" cy="352425"/>
          </a:xfrm>
          <a:prstGeom prst="roundRect">
            <a:avLst/>
          </a:prstGeom>
          <a:solidFill>
            <a:srgbClr val="313758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685B26AE-841E-71F5-4031-50A19B4AB7CA}"/>
              </a:ext>
            </a:extLst>
          </xdr:cNvPr>
          <xdr:cNvSpPr txBox="1"/>
        </xdr:nvSpPr>
        <xdr:spPr>
          <a:xfrm>
            <a:off x="2823729" y="4166970"/>
            <a:ext cx="198120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000" b="1">
                <a:solidFill>
                  <a:srgbClr val="FDD692"/>
                </a:solidFill>
              </a:rPr>
              <a:t>Clique aqui para retornar </a:t>
            </a:r>
          </a:p>
        </xdr:txBody>
      </xdr:sp>
    </xdr:grpSp>
    <xdr:clientData/>
  </xdr:twoCellAnchor>
  <xdr:twoCellAnchor>
    <xdr:from>
      <xdr:col>12</xdr:col>
      <xdr:colOff>104775</xdr:colOff>
      <xdr:row>3</xdr:row>
      <xdr:rowOff>85725</xdr:rowOff>
    </xdr:from>
    <xdr:to>
      <xdr:col>20</xdr:col>
      <xdr:colOff>561975</xdr:colOff>
      <xdr:row>6</xdr:row>
      <xdr:rowOff>114300</xdr:rowOff>
    </xdr:to>
    <xdr:grpSp>
      <xdr:nvGrpSpPr>
        <xdr:cNvPr id="19" name="Agrupar 18">
          <a:extLst>
            <a:ext uri="{FF2B5EF4-FFF2-40B4-BE49-F238E27FC236}">
              <a16:creationId xmlns:a16="http://schemas.microsoft.com/office/drawing/2014/main" id="{E47ECA13-3EE0-45F3-88DF-4DAEA0FF80C5}"/>
            </a:ext>
          </a:extLst>
        </xdr:cNvPr>
        <xdr:cNvGrpSpPr/>
      </xdr:nvGrpSpPr>
      <xdr:grpSpPr>
        <a:xfrm>
          <a:off x="7419975" y="657225"/>
          <a:ext cx="5334000" cy="600075"/>
          <a:chOff x="1238250" y="1352550"/>
          <a:chExt cx="5334000" cy="600075"/>
        </a:xfrm>
      </xdr:grpSpPr>
      <xdr:grpSp>
        <xdr:nvGrpSpPr>
          <xdr:cNvPr id="20" name="Agrupar 19">
            <a:extLst>
              <a:ext uri="{FF2B5EF4-FFF2-40B4-BE49-F238E27FC236}">
                <a16:creationId xmlns:a16="http://schemas.microsoft.com/office/drawing/2014/main" id="{81F70F73-834F-BA47-9CB2-38BBC5F752CF}"/>
              </a:ext>
            </a:extLst>
          </xdr:cNvPr>
          <xdr:cNvGrpSpPr/>
        </xdr:nvGrpSpPr>
        <xdr:grpSpPr>
          <a:xfrm>
            <a:off x="1238250" y="1352550"/>
            <a:ext cx="5334000" cy="381000"/>
            <a:chOff x="361950" y="323850"/>
            <a:chExt cx="5334000" cy="381000"/>
          </a:xfrm>
        </xdr:grpSpPr>
        <xdr:cxnSp macro="">
          <xdr:nvCxnSpPr>
            <xdr:cNvPr id="22" name="Conector reto 21">
              <a:extLst>
                <a:ext uri="{FF2B5EF4-FFF2-40B4-BE49-F238E27FC236}">
                  <a16:creationId xmlns:a16="http://schemas.microsoft.com/office/drawing/2014/main" id="{35BAFAC8-1453-1EEE-5049-911EE767DEE1}"/>
                </a:ext>
              </a:extLst>
            </xdr:cNvPr>
            <xdr:cNvCxnSpPr/>
          </xdr:nvCxnSpPr>
          <xdr:spPr>
            <a:xfrm>
              <a:off x="4457700" y="533286"/>
              <a:ext cx="12382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3" name="CaixaDeTexto 22">
              <a:extLst>
                <a:ext uri="{FF2B5EF4-FFF2-40B4-BE49-F238E27FC236}">
                  <a16:creationId xmlns:a16="http://schemas.microsoft.com/office/drawing/2014/main" id="{746949A0-6408-969F-D477-61682FAFAEFA}"/>
                </a:ext>
              </a:extLst>
            </xdr:cNvPr>
            <xdr:cNvSpPr txBox="1"/>
          </xdr:nvSpPr>
          <xdr:spPr>
            <a:xfrm>
              <a:off x="361950" y="323850"/>
              <a:ext cx="45053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Na versão desbloqueada</a:t>
              </a:r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 é possível inserir o logotipo?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1" name="CaixaDeTexto 20">
            <a:extLst>
              <a:ext uri="{FF2B5EF4-FFF2-40B4-BE49-F238E27FC236}">
                <a16:creationId xmlns:a16="http://schemas.microsoft.com/office/drawing/2014/main" id="{BE950D97-4FC7-5F5A-79E6-E3AABB312146}"/>
              </a:ext>
            </a:extLst>
          </xdr:cNvPr>
          <xdr:cNvSpPr txBox="1"/>
        </xdr:nvSpPr>
        <xdr:spPr>
          <a:xfrm>
            <a:off x="1243012" y="1647824"/>
            <a:ext cx="4614863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Sim. A planilha é enviada 100% desbloqueada. 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pode editar tudo!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12</xdr:col>
      <xdr:colOff>104775</xdr:colOff>
      <xdr:row>12</xdr:row>
      <xdr:rowOff>104775</xdr:rowOff>
    </xdr:from>
    <xdr:to>
      <xdr:col>20</xdr:col>
      <xdr:colOff>571500</xdr:colOff>
      <xdr:row>15</xdr:row>
      <xdr:rowOff>133350</xdr:rowOff>
    </xdr:to>
    <xdr:grpSp>
      <xdr:nvGrpSpPr>
        <xdr:cNvPr id="24" name="Agrupar 23">
          <a:extLst>
            <a:ext uri="{FF2B5EF4-FFF2-40B4-BE49-F238E27FC236}">
              <a16:creationId xmlns:a16="http://schemas.microsoft.com/office/drawing/2014/main" id="{16423730-917E-46C0-BABC-34DF0EE3C83C}"/>
            </a:ext>
          </a:extLst>
        </xdr:cNvPr>
        <xdr:cNvGrpSpPr/>
      </xdr:nvGrpSpPr>
      <xdr:grpSpPr>
        <a:xfrm>
          <a:off x="7419975" y="2390775"/>
          <a:ext cx="5343525" cy="600075"/>
          <a:chOff x="1238250" y="1352550"/>
          <a:chExt cx="5343525" cy="600075"/>
        </a:xfrm>
      </xdr:grpSpPr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46F399AA-C2C7-B324-557E-439E0D95B55A}"/>
              </a:ext>
            </a:extLst>
          </xdr:cNvPr>
          <xdr:cNvGrpSpPr/>
        </xdr:nvGrpSpPr>
        <xdr:grpSpPr>
          <a:xfrm>
            <a:off x="1238250" y="1352550"/>
            <a:ext cx="5343525" cy="381000"/>
            <a:chOff x="361950" y="323850"/>
            <a:chExt cx="5343525" cy="381000"/>
          </a:xfrm>
        </xdr:grpSpPr>
        <xdr:cxnSp macro="">
          <xdr:nvCxnSpPr>
            <xdr:cNvPr id="27" name="Conector reto 26">
              <a:extLst>
                <a:ext uri="{FF2B5EF4-FFF2-40B4-BE49-F238E27FC236}">
                  <a16:creationId xmlns:a16="http://schemas.microsoft.com/office/drawing/2014/main" id="{FAAFD9A3-691C-B21E-6396-6D5EBFDA3A60}"/>
                </a:ext>
              </a:extLst>
            </xdr:cNvPr>
            <xdr:cNvCxnSpPr/>
          </xdr:nvCxnSpPr>
          <xdr:spPr>
            <a:xfrm>
              <a:off x="2000250" y="533286"/>
              <a:ext cx="37052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8" name="CaixaDeTexto 27">
              <a:extLst>
                <a:ext uri="{FF2B5EF4-FFF2-40B4-BE49-F238E27FC236}">
                  <a16:creationId xmlns:a16="http://schemas.microsoft.com/office/drawing/2014/main" id="{4F5A7022-CD26-A86E-571C-C5643F9C0E67}"/>
                </a:ext>
              </a:extLst>
            </xdr:cNvPr>
            <xdr:cNvSpPr txBox="1"/>
          </xdr:nvSpPr>
          <xdr:spPr>
            <a:xfrm>
              <a:off x="361950" y="323850"/>
              <a:ext cx="399097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Tem mensalidade?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6" name="CaixaDeTexto 25">
            <a:extLst>
              <a:ext uri="{FF2B5EF4-FFF2-40B4-BE49-F238E27FC236}">
                <a16:creationId xmlns:a16="http://schemas.microsoft.com/office/drawing/2014/main" id="{36017133-5CE5-55D7-6E72-463E2F05E9DB}"/>
              </a:ext>
            </a:extLst>
          </xdr:cNvPr>
          <xdr:cNvSpPr txBox="1"/>
        </xdr:nvSpPr>
        <xdr:spPr>
          <a:xfrm>
            <a:off x="1243012" y="1647824"/>
            <a:ext cx="3567113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Não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temos mensalidade. Pagamento único.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12</xdr:col>
      <xdr:colOff>104775</xdr:colOff>
      <xdr:row>7</xdr:row>
      <xdr:rowOff>123825</xdr:rowOff>
    </xdr:from>
    <xdr:to>
      <xdr:col>21</xdr:col>
      <xdr:colOff>38100</xdr:colOff>
      <xdr:row>12</xdr:row>
      <xdr:rowOff>66675</xdr:rowOff>
    </xdr:to>
    <xdr:grpSp>
      <xdr:nvGrpSpPr>
        <xdr:cNvPr id="29" name="Agrupar 28">
          <a:extLst>
            <a:ext uri="{FF2B5EF4-FFF2-40B4-BE49-F238E27FC236}">
              <a16:creationId xmlns:a16="http://schemas.microsoft.com/office/drawing/2014/main" id="{417C3B2F-2EF7-4D14-962B-8429DE18BC78}"/>
            </a:ext>
          </a:extLst>
        </xdr:cNvPr>
        <xdr:cNvGrpSpPr/>
      </xdr:nvGrpSpPr>
      <xdr:grpSpPr>
        <a:xfrm>
          <a:off x="7419975" y="1457325"/>
          <a:ext cx="5419725" cy="895350"/>
          <a:chOff x="1238250" y="1352550"/>
          <a:chExt cx="5419725" cy="895350"/>
        </a:xfrm>
      </xdr:grpSpPr>
      <xdr:grpSp>
        <xdr:nvGrpSpPr>
          <xdr:cNvPr id="30" name="Agrupar 29">
            <a:extLst>
              <a:ext uri="{FF2B5EF4-FFF2-40B4-BE49-F238E27FC236}">
                <a16:creationId xmlns:a16="http://schemas.microsoft.com/office/drawing/2014/main" id="{86CB429E-C531-1C5C-7F1E-5D18539CE50F}"/>
              </a:ext>
            </a:extLst>
          </xdr:cNvPr>
          <xdr:cNvGrpSpPr/>
        </xdr:nvGrpSpPr>
        <xdr:grpSpPr>
          <a:xfrm>
            <a:off x="1238250" y="1352550"/>
            <a:ext cx="5372100" cy="381000"/>
            <a:chOff x="361950" y="323850"/>
            <a:chExt cx="5372100" cy="381000"/>
          </a:xfrm>
        </xdr:grpSpPr>
        <xdr:cxnSp macro="">
          <xdr:nvCxnSpPr>
            <xdr:cNvPr id="32" name="Conector reto 31">
              <a:extLst>
                <a:ext uri="{FF2B5EF4-FFF2-40B4-BE49-F238E27FC236}">
                  <a16:creationId xmlns:a16="http://schemas.microsoft.com/office/drawing/2014/main" id="{E402AE87-130F-F5E7-8B9A-FB251E91226A}"/>
                </a:ext>
              </a:extLst>
            </xdr:cNvPr>
            <xdr:cNvCxnSpPr/>
          </xdr:nvCxnSpPr>
          <xdr:spPr>
            <a:xfrm>
              <a:off x="4800600" y="533286"/>
              <a:ext cx="9334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3" name="CaixaDeTexto 32">
              <a:extLst>
                <a:ext uri="{FF2B5EF4-FFF2-40B4-BE49-F238E27FC236}">
                  <a16:creationId xmlns:a16="http://schemas.microsoft.com/office/drawing/2014/main" id="{5B5B4038-A4A9-93A3-0539-EBDBDDD060D3}"/>
                </a:ext>
              </a:extLst>
            </xdr:cNvPr>
            <xdr:cNvSpPr txBox="1"/>
          </xdr:nvSpPr>
          <xdr:spPr>
            <a:xfrm>
              <a:off x="361950" y="323850"/>
              <a:ext cx="46958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Após o pagamento, em quanto tempo recebo a planilha?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31" name="CaixaDeTexto 30">
            <a:extLst>
              <a:ext uri="{FF2B5EF4-FFF2-40B4-BE49-F238E27FC236}">
                <a16:creationId xmlns:a16="http://schemas.microsoft.com/office/drawing/2014/main" id="{2B74334B-F086-B838-DBCE-98098C01F375}"/>
              </a:ext>
            </a:extLst>
          </xdr:cNvPr>
          <xdr:cNvSpPr txBox="1"/>
        </xdr:nvSpPr>
        <xdr:spPr>
          <a:xfrm>
            <a:off x="1243012" y="1647824"/>
            <a:ext cx="5414963" cy="6000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recebe imediatamente a planilha após a confirmação do pagamento. Nosso sistema é automizado.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12</xdr:col>
      <xdr:colOff>104775</xdr:colOff>
      <xdr:row>16</xdr:row>
      <xdr:rowOff>142875</xdr:rowOff>
    </xdr:from>
    <xdr:to>
      <xdr:col>21</xdr:col>
      <xdr:colOff>547687</xdr:colOff>
      <xdr:row>19</xdr:row>
      <xdr:rowOff>171450</xdr:rowOff>
    </xdr:to>
    <xdr:grpSp>
      <xdr:nvGrpSpPr>
        <xdr:cNvPr id="34" name="Agrupar 33">
          <a:extLst>
            <a:ext uri="{FF2B5EF4-FFF2-40B4-BE49-F238E27FC236}">
              <a16:creationId xmlns:a16="http://schemas.microsoft.com/office/drawing/2014/main" id="{59A0FE5E-FBEE-453D-B24F-8A4D6C96A1C2}"/>
            </a:ext>
          </a:extLst>
        </xdr:cNvPr>
        <xdr:cNvGrpSpPr/>
      </xdr:nvGrpSpPr>
      <xdr:grpSpPr>
        <a:xfrm>
          <a:off x="7419975" y="3190875"/>
          <a:ext cx="5929312" cy="600075"/>
          <a:chOff x="1238250" y="1352550"/>
          <a:chExt cx="5929312" cy="600075"/>
        </a:xfrm>
      </xdr:grpSpPr>
      <xdr:grpSp>
        <xdr:nvGrpSpPr>
          <xdr:cNvPr id="35" name="Agrupar 34">
            <a:extLst>
              <a:ext uri="{FF2B5EF4-FFF2-40B4-BE49-F238E27FC236}">
                <a16:creationId xmlns:a16="http://schemas.microsoft.com/office/drawing/2014/main" id="{89FC9A53-5A56-7478-128E-97B337F1E336}"/>
              </a:ext>
            </a:extLst>
          </xdr:cNvPr>
          <xdr:cNvGrpSpPr/>
        </xdr:nvGrpSpPr>
        <xdr:grpSpPr>
          <a:xfrm>
            <a:off x="1238250" y="1352550"/>
            <a:ext cx="5929312" cy="381000"/>
            <a:chOff x="361950" y="323850"/>
            <a:chExt cx="5929312" cy="381000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646EDA26-D08D-077E-7994-3E9ECDC41B64}"/>
                </a:ext>
              </a:extLst>
            </xdr:cNvPr>
            <xdr:cNvCxnSpPr/>
          </xdr:nvCxnSpPr>
          <xdr:spPr>
            <a:xfrm>
              <a:off x="2124075" y="533286"/>
              <a:ext cx="36290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8" name="CaixaDeTexto 37">
              <a:extLst>
                <a:ext uri="{FF2B5EF4-FFF2-40B4-BE49-F238E27FC236}">
                  <a16:creationId xmlns:a16="http://schemas.microsoft.com/office/drawing/2014/main" id="{4BA44562-1282-BB5B-D737-0F632F1DAA47}"/>
                </a:ext>
              </a:extLst>
            </xdr:cNvPr>
            <xdr:cNvSpPr txBox="1"/>
          </xdr:nvSpPr>
          <xdr:spPr>
            <a:xfrm>
              <a:off x="361950" y="323850"/>
              <a:ext cx="5929312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Posso pagar por PIX?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36" name="CaixaDeTexto 35">
            <a:extLst>
              <a:ext uri="{FF2B5EF4-FFF2-40B4-BE49-F238E27FC236}">
                <a16:creationId xmlns:a16="http://schemas.microsoft.com/office/drawing/2014/main" id="{6A53E5C3-9DD6-592E-E7FF-BCDB770204E5}"/>
              </a:ext>
            </a:extLst>
          </xdr:cNvPr>
          <xdr:cNvSpPr txBox="1"/>
        </xdr:nvSpPr>
        <xdr:spPr>
          <a:xfrm>
            <a:off x="1243013" y="1647824"/>
            <a:ext cx="5195888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Sim. Temos também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Cartão de Crédito.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12</xdr:col>
      <xdr:colOff>104775</xdr:colOff>
      <xdr:row>21</xdr:row>
      <xdr:rowOff>38100</xdr:rowOff>
    </xdr:from>
    <xdr:to>
      <xdr:col>20</xdr:col>
      <xdr:colOff>571500</xdr:colOff>
      <xdr:row>23</xdr:row>
      <xdr:rowOff>38100</xdr:rowOff>
    </xdr:to>
    <xdr:grpSp>
      <xdr:nvGrpSpPr>
        <xdr:cNvPr id="39" name="Agrupar 38">
          <a:extLst>
            <a:ext uri="{FF2B5EF4-FFF2-40B4-BE49-F238E27FC236}">
              <a16:creationId xmlns:a16="http://schemas.microsoft.com/office/drawing/2014/main" id="{13FC130E-53C9-4C00-A19C-016BE07AB646}"/>
            </a:ext>
          </a:extLst>
        </xdr:cNvPr>
        <xdr:cNvGrpSpPr/>
      </xdr:nvGrpSpPr>
      <xdr:grpSpPr>
        <a:xfrm>
          <a:off x="7419975" y="4038600"/>
          <a:ext cx="5343525" cy="381000"/>
          <a:chOff x="361950" y="323850"/>
          <a:chExt cx="5343525" cy="381000"/>
        </a:xfrm>
      </xdr:grpSpPr>
      <xdr:cxnSp macro="">
        <xdr:nvCxnSpPr>
          <xdr:cNvPr id="40" name="Conector reto 39">
            <a:extLst>
              <a:ext uri="{FF2B5EF4-FFF2-40B4-BE49-F238E27FC236}">
                <a16:creationId xmlns:a16="http://schemas.microsoft.com/office/drawing/2014/main" id="{0E0D04A9-2BE5-4AAA-603D-1C609C2E8ACB}"/>
              </a:ext>
            </a:extLst>
          </xdr:cNvPr>
          <xdr:cNvCxnSpPr/>
        </xdr:nvCxnSpPr>
        <xdr:spPr>
          <a:xfrm>
            <a:off x="4438650" y="533286"/>
            <a:ext cx="1266825" cy="0"/>
          </a:xfrm>
          <a:prstGeom prst="line">
            <a:avLst/>
          </a:prstGeom>
          <a:ln>
            <a:solidFill>
              <a:schemeClr val="bg1">
                <a:lumMod val="50000"/>
                <a:alpha val="7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1" name="CaixaDeTexto 40">
            <a:extLst>
              <a:ext uri="{FF2B5EF4-FFF2-40B4-BE49-F238E27FC236}">
                <a16:creationId xmlns:a16="http://schemas.microsoft.com/office/drawing/2014/main" id="{22DF68E0-8F71-EA5B-8153-487B6CE9CF94}"/>
              </a:ext>
            </a:extLst>
          </xdr:cNvPr>
          <xdr:cNvSpPr txBox="1"/>
        </xdr:nvSpPr>
        <xdr:spPr>
          <a:xfrm>
            <a:off x="361950" y="323850"/>
            <a:ext cx="4105275" cy="3810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en-US" sz="1400" b="1" i="0" u="none" strike="noStrike" baseline="0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rPr>
              <a:t>Há alguma planilha profissional para </a:t>
            </a:r>
            <a:r>
              <a:rPr lang="en-US" sz="1400" b="1" i="0" u="sng" strike="noStrike" baseline="0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rPr>
              <a:t>Fluxo de Caixa</a:t>
            </a:r>
            <a:r>
              <a:rPr lang="en-US" sz="1400" b="1" i="0" u="none" strike="noStrike" baseline="0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rPr>
              <a:t>?</a:t>
            </a:r>
            <a:endParaRPr lang="en-US" sz="14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cs typeface="Calibri"/>
            </a:endParaRPr>
          </a:p>
        </xdr:txBody>
      </xdr:sp>
    </xdr:grpSp>
    <xdr:clientData/>
  </xdr:twoCellAnchor>
  <xdr:twoCellAnchor>
    <xdr:from>
      <xdr:col>12</xdr:col>
      <xdr:colOff>114300</xdr:colOff>
      <xdr:row>23</xdr:row>
      <xdr:rowOff>123825</xdr:rowOff>
    </xdr:from>
    <xdr:to>
      <xdr:col>18</xdr:col>
      <xdr:colOff>161925</xdr:colOff>
      <xdr:row>27</xdr:row>
      <xdr:rowOff>177689</xdr:rowOff>
    </xdr:to>
    <xdr:grpSp>
      <xdr:nvGrpSpPr>
        <xdr:cNvPr id="42" name="Agrupar 4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42E7AF3-FA71-451C-B775-0A001374F6BF}"/>
            </a:ext>
          </a:extLst>
        </xdr:cNvPr>
        <xdr:cNvGrpSpPr/>
      </xdr:nvGrpSpPr>
      <xdr:grpSpPr>
        <a:xfrm>
          <a:off x="7429500" y="4505325"/>
          <a:ext cx="3705225" cy="815864"/>
          <a:chOff x="7038975" y="4505325"/>
          <a:chExt cx="3705225" cy="815864"/>
        </a:xfrm>
      </xdr:grpSpPr>
      <xdr:sp macro="" textlink="">
        <xdr:nvSpPr>
          <xdr:cNvPr id="43" name="CaixaDeTexto 42">
            <a:extLst>
              <a:ext uri="{FF2B5EF4-FFF2-40B4-BE49-F238E27FC236}">
                <a16:creationId xmlns:a16="http://schemas.microsoft.com/office/drawing/2014/main" id="{710AFD37-108E-1784-C9EE-FCCD2FAD2CEB}"/>
              </a:ext>
            </a:extLst>
          </xdr:cNvPr>
          <xdr:cNvSpPr txBox="1"/>
        </xdr:nvSpPr>
        <xdr:spPr>
          <a:xfrm>
            <a:off x="8325714" y="4552948"/>
            <a:ext cx="2418486" cy="25673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050" b="1">
                <a:solidFill>
                  <a:srgbClr val="4F46BB"/>
                </a:solidFill>
              </a:rPr>
              <a:t>Sim.</a:t>
            </a:r>
            <a:r>
              <a:rPr lang="pt-BR" sz="1050" b="1" baseline="0">
                <a:solidFill>
                  <a:srgbClr val="4F46BB"/>
                </a:solidFill>
              </a:rPr>
              <a:t> Conheça clicando no botão abaixo.</a:t>
            </a:r>
            <a:endParaRPr lang="pt-BR" sz="1050" b="1">
              <a:solidFill>
                <a:srgbClr val="4F46BB"/>
              </a:solidFill>
            </a:endParaRPr>
          </a:p>
        </xdr:txBody>
      </xdr:sp>
      <xdr:sp macro="" textlink="">
        <xdr:nvSpPr>
          <xdr:cNvPr id="44" name="Retângulo: Cantos Arredondados 43">
            <a:extLst>
              <a:ext uri="{FF2B5EF4-FFF2-40B4-BE49-F238E27FC236}">
                <a16:creationId xmlns:a16="http://schemas.microsoft.com/office/drawing/2014/main" id="{407D5DC6-E081-198C-7DC0-048FDD178766}"/>
              </a:ext>
            </a:extLst>
          </xdr:cNvPr>
          <xdr:cNvSpPr/>
        </xdr:nvSpPr>
        <xdr:spPr>
          <a:xfrm>
            <a:off x="8438330" y="4800599"/>
            <a:ext cx="2156020" cy="304799"/>
          </a:xfrm>
          <a:prstGeom prst="roundRect">
            <a:avLst>
              <a:gd name="adj" fmla="val 14706"/>
            </a:avLst>
          </a:prstGeom>
          <a:solidFill>
            <a:srgbClr val="FA896B"/>
          </a:solidFill>
          <a:ln>
            <a:solidFill>
              <a:schemeClr val="accent2">
                <a:lumMod val="75000"/>
              </a:schemeClr>
            </a:solidFill>
          </a:ln>
          <a:effectLst>
            <a:outerShdw blurRad="63500" sx="102000" sy="102000" algn="ctr" rotWithShape="0">
              <a:schemeClr val="tx1">
                <a:lumMod val="65000"/>
                <a:lumOff val="35000"/>
                <a:alpha val="2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5" name="CaixaDeTexto 44">
            <a:extLst>
              <a:ext uri="{FF2B5EF4-FFF2-40B4-BE49-F238E27FC236}">
                <a16:creationId xmlns:a16="http://schemas.microsoft.com/office/drawing/2014/main" id="{F2218C77-FBD3-EB2B-02C6-836C5BE88196}"/>
              </a:ext>
            </a:extLst>
          </xdr:cNvPr>
          <xdr:cNvSpPr txBox="1"/>
        </xdr:nvSpPr>
        <xdr:spPr>
          <a:xfrm>
            <a:off x="8482877" y="4834155"/>
            <a:ext cx="2066926" cy="25673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050" b="1">
                <a:solidFill>
                  <a:schemeClr val="bg1"/>
                </a:solidFill>
              </a:rPr>
              <a:t>Conheça</a:t>
            </a:r>
            <a:r>
              <a:rPr lang="pt-BR" sz="1050" b="1" baseline="0">
                <a:solidFill>
                  <a:schemeClr val="bg1"/>
                </a:solidFill>
              </a:rPr>
              <a:t> nossa versão Profissional</a:t>
            </a:r>
            <a:endParaRPr lang="pt-BR" sz="1050" b="1">
              <a:solidFill>
                <a:schemeClr val="bg1"/>
              </a:solidFill>
            </a:endParaRPr>
          </a:p>
        </xdr:txBody>
      </xdr:sp>
      <xdr:pic>
        <xdr:nvPicPr>
          <xdr:cNvPr id="46" name="Imagem 45">
            <a:extLst>
              <a:ext uri="{FF2B5EF4-FFF2-40B4-BE49-F238E27FC236}">
                <a16:creationId xmlns:a16="http://schemas.microsoft.com/office/drawing/2014/main" id="{7BC31369-B45F-86CC-05B1-D89E54F50AE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038975" y="4505325"/>
            <a:ext cx="1409700" cy="815864"/>
          </a:xfrm>
          <a:prstGeom prst="rect">
            <a:avLst/>
          </a:prstGeom>
        </xdr:spPr>
      </xdr:pic>
    </xdr:grpSp>
    <xdr:clientData/>
  </xdr:twoCellAnchor>
  <xdr:twoCellAnchor>
    <xdr:from>
      <xdr:col>12</xdr:col>
      <xdr:colOff>104775</xdr:colOff>
      <xdr:row>1</xdr:row>
      <xdr:rowOff>28575</xdr:rowOff>
    </xdr:from>
    <xdr:to>
      <xdr:col>19</xdr:col>
      <xdr:colOff>9525</xdr:colOff>
      <xdr:row>3</xdr:row>
      <xdr:rowOff>28575</xdr:rowOff>
    </xdr:to>
    <xdr:sp macro="" textlink="">
      <xdr:nvSpPr>
        <xdr:cNvPr id="47" name="CaixaDeTexto 46">
          <a:extLst>
            <a:ext uri="{FF2B5EF4-FFF2-40B4-BE49-F238E27FC236}">
              <a16:creationId xmlns:a16="http://schemas.microsoft.com/office/drawing/2014/main" id="{719713F4-9AFA-4B7C-B01B-96A004B25C43}"/>
            </a:ext>
          </a:extLst>
        </xdr:cNvPr>
        <xdr:cNvSpPr txBox="1"/>
      </xdr:nvSpPr>
      <xdr:spPr>
        <a:xfrm>
          <a:off x="7419975" y="219075"/>
          <a:ext cx="4171950" cy="381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n-US" sz="24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cs typeface="Calibri"/>
            </a:rPr>
            <a:t>Perguntas Frequentes</a:t>
          </a:r>
        </a:p>
      </xdr:txBody>
    </xdr:sp>
    <xdr:clientData/>
  </xdr:twoCellAnchor>
  <xdr:twoCellAnchor>
    <xdr:from>
      <xdr:col>7</xdr:col>
      <xdr:colOff>142876</xdr:colOff>
      <xdr:row>6</xdr:row>
      <xdr:rowOff>104773</xdr:rowOff>
    </xdr:from>
    <xdr:to>
      <xdr:col>11</xdr:col>
      <xdr:colOff>85725</xdr:colOff>
      <xdr:row>19</xdr:row>
      <xdr:rowOff>38101</xdr:rowOff>
    </xdr:to>
    <xdr:grpSp>
      <xdr:nvGrpSpPr>
        <xdr:cNvPr id="53" name="Agrupar 5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A0E9E0-FD88-5473-2170-609FEFF3B2BA}"/>
            </a:ext>
          </a:extLst>
        </xdr:cNvPr>
        <xdr:cNvGrpSpPr/>
      </xdr:nvGrpSpPr>
      <xdr:grpSpPr>
        <a:xfrm>
          <a:off x="4410076" y="1247773"/>
          <a:ext cx="2381249" cy="2409828"/>
          <a:chOff x="4333876" y="1190623"/>
          <a:chExt cx="2381249" cy="2409828"/>
        </a:xfrm>
      </xdr:grpSpPr>
      <xdr:sp macro="" textlink="">
        <xdr:nvSpPr>
          <xdr:cNvPr id="48" name="Retângulo: Cantos Arredondados 47">
            <a:extLst>
              <a:ext uri="{FF2B5EF4-FFF2-40B4-BE49-F238E27FC236}">
                <a16:creationId xmlns:a16="http://schemas.microsoft.com/office/drawing/2014/main" id="{7425980D-331F-4F78-B466-36780E4AAF0E}"/>
              </a:ext>
            </a:extLst>
          </xdr:cNvPr>
          <xdr:cNvSpPr/>
        </xdr:nvSpPr>
        <xdr:spPr>
          <a:xfrm>
            <a:off x="4333876" y="1190623"/>
            <a:ext cx="2381249" cy="2400301"/>
          </a:xfrm>
          <a:prstGeom prst="roundRect">
            <a:avLst>
              <a:gd name="adj" fmla="val 3062"/>
            </a:avLst>
          </a:prstGeom>
          <a:solidFill>
            <a:srgbClr val="39DA93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9" name="CaixaDeTexto 48">
            <a:extLst>
              <a:ext uri="{FF2B5EF4-FFF2-40B4-BE49-F238E27FC236}">
                <a16:creationId xmlns:a16="http://schemas.microsoft.com/office/drawing/2014/main" id="{D1CCB731-31AF-4F2E-A508-B58FB8781AFF}"/>
              </a:ext>
            </a:extLst>
          </xdr:cNvPr>
          <xdr:cNvSpPr txBox="1"/>
        </xdr:nvSpPr>
        <xdr:spPr>
          <a:xfrm>
            <a:off x="4619625" y="3305175"/>
            <a:ext cx="1681162" cy="2952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/>
                </a:solidFill>
                <a:latin typeface="+mn-lt"/>
                <a:cs typeface="Calibri"/>
              </a:rPr>
              <a:t>ou compre via QR Code</a:t>
            </a:r>
            <a:endParaRPr lang="en-US" sz="1200" b="1" i="0" u="none" strike="noStrike">
              <a:solidFill>
                <a:schemeClr val="tx1"/>
              </a:solidFill>
              <a:latin typeface="+mn-lt"/>
              <a:cs typeface="Calibri"/>
            </a:endParaRPr>
          </a:p>
        </xdr:txBody>
      </xdr:sp>
      <xdr:pic>
        <xdr:nvPicPr>
          <xdr:cNvPr id="52" name="Imagem 51" descr="Código QR&#10;&#10;Descrição gerada automaticamente">
            <a:extLst>
              <a:ext uri="{FF2B5EF4-FFF2-40B4-BE49-F238E27FC236}">
                <a16:creationId xmlns:a16="http://schemas.microsoft.com/office/drawing/2014/main" id="{4C700B85-074B-E6B1-C8D6-64A145DEE3E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/>
          <a:stretch>
            <a:fillRect/>
          </a:stretch>
        </xdr:blipFill>
        <xdr:spPr>
          <a:xfrm>
            <a:off x="4486275" y="1276350"/>
            <a:ext cx="2057143" cy="2066667"/>
          </a:xfrm>
          <a:prstGeom prst="rect">
            <a:avLst/>
          </a:prstGeom>
        </xdr:spPr>
      </xdr:pic>
    </xdr:grpSp>
    <xdr:clientData/>
  </xdr:twoCellAnchor>
  <xdr:twoCellAnchor>
    <xdr:from>
      <xdr:col>11</xdr:col>
      <xdr:colOff>438150</xdr:colOff>
      <xdr:row>2</xdr:row>
      <xdr:rowOff>104775</xdr:rowOff>
    </xdr:from>
    <xdr:to>
      <xdr:col>11</xdr:col>
      <xdr:colOff>438150</xdr:colOff>
      <xdr:row>27</xdr:row>
      <xdr:rowOff>57150</xdr:rowOff>
    </xdr:to>
    <xdr:cxnSp macro="">
      <xdr:nvCxnSpPr>
        <xdr:cNvPr id="56" name="Conector reto 55">
          <a:extLst>
            <a:ext uri="{FF2B5EF4-FFF2-40B4-BE49-F238E27FC236}">
              <a16:creationId xmlns:a16="http://schemas.microsoft.com/office/drawing/2014/main" id="{E64F645D-2D7F-7157-4E9F-1DA7196F6253}"/>
            </a:ext>
          </a:extLst>
        </xdr:cNvPr>
        <xdr:cNvCxnSpPr/>
      </xdr:nvCxnSpPr>
      <xdr:spPr>
        <a:xfrm flipV="1">
          <a:off x="7143750" y="485775"/>
          <a:ext cx="0" cy="4714875"/>
        </a:xfrm>
        <a:prstGeom prst="line">
          <a:avLst/>
        </a:prstGeom>
        <a:ln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01.%20ZEPLANILHA\02.%20Zeplanilha%203.0\12.%20Downloads\01.%20Dashboards\Dashboard85.xlsx" TargetMode="External"/><Relationship Id="rId1" Type="http://schemas.openxmlformats.org/officeDocument/2006/relationships/externalLinkPath" Target="/01.%20ZEPLANILHA/02.%20Zeplanilha%203.0/12.%20Downloads/01.%20Dashboards/Dashboard8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é Planilha"/>
      <sheetName val="Dashboard"/>
      <sheetName val="Dados"/>
      <sheetName val="Logotipos"/>
    </sheetNames>
    <sheetDataSet>
      <sheetData sheetId="0"/>
      <sheetData sheetId="1"/>
      <sheetData sheetId="2">
        <row r="16">
          <cell r="K16" t="str">
            <v>Guerreiros</v>
          </cell>
        </row>
        <row r="17">
          <cell r="K17" t="str">
            <v>Spartans</v>
          </cell>
        </row>
        <row r="18">
          <cell r="K18" t="str">
            <v>Águia</v>
          </cell>
        </row>
        <row r="19">
          <cell r="K19" t="str">
            <v>HorsePower</v>
          </cell>
        </row>
      </sheetData>
      <sheetData sheetId="3">
        <row r="2">
          <cell r="B2" t="str">
            <v>Spartans</v>
          </cell>
        </row>
        <row r="3">
          <cell r="B3" t="str">
            <v>Águia</v>
          </cell>
        </row>
        <row r="4">
          <cell r="B4" t="str">
            <v>HorsePower</v>
          </cell>
        </row>
        <row r="5">
          <cell r="B5" t="str">
            <v>Guerreiros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73A72CF-88C4-474B-8BCC-68965C2A03D4}" name="tab_salarios" displayName="tab_salarios" ref="B5:Q8" totalsRowShown="0" headerRowDxfId="65" dataDxfId="64">
  <autoFilter ref="B5:Q8" xr:uid="{746752E4-67F3-419D-BBF4-EFE94A2C3BB1}"/>
  <tableColumns count="16">
    <tableColumn id="1" xr3:uid="{F16EC88C-03A8-4ECB-BA67-9567CB8952AB}" name="Nome do Funcionário" dataDxfId="63">
      <calculatedColumnFormula>IF(tab_funcionario[[#This Row],[Nome do Funcionário]]="","",tab_funcionario[[#This Row],[Nome do Funcionário]])</calculatedColumnFormula>
    </tableColumn>
    <tableColumn id="2" xr3:uid="{2F322456-96FB-455F-802E-354BD543BA48}" name="Status" dataDxfId="62">
      <calculatedColumnFormula>IF(tab_salarios[[#This Row],[Nome do Funcionário]]="","",VLOOKUP(tab_salarios[[#This Row],[Nome do Funcionário]],tab_funcionario[[Nome do Funcionário]:[Área]],2,0))</calculatedColumnFormula>
    </tableColumn>
    <tableColumn id="3" xr3:uid="{E2A8C3F7-6B06-4DAD-B02A-A8A88350B16A}" name="Cargo" dataDxfId="61">
      <calculatedColumnFormula>IF(tab_salarios[[#This Row],[Nome do Funcionário]]="","",VLOOKUP(tab_salarios[[#This Row],[Nome do Funcionário]],tab_funcionario[[Nome do Funcionário]:[Área]],5,0))</calculatedColumnFormula>
    </tableColumn>
    <tableColumn id="20" xr3:uid="{BF3CE154-77CA-462A-9F98-6B4D39230E20}" name="Área" dataDxfId="60">
      <calculatedColumnFormula>IF(tab_salarios[[#This Row],[Nome do Funcionário]]="","",VLOOKUP(tab_salarios[[#This Row],[Nome do Funcionário]],tab_funcionario[[Nome do Funcionário]:[Área]],6,0))</calculatedColumnFormula>
    </tableColumn>
    <tableColumn id="5" xr3:uid="{7F608D14-D207-4A63-B08D-18E829928AFC}" name="JAN" dataDxfId="59" dataCellStyle="Moeda"/>
    <tableColumn id="6" xr3:uid="{7950F987-C561-41DC-ADC6-C33A28920118}" name="FEV" dataDxfId="58" dataCellStyle="Moeda"/>
    <tableColumn id="9" xr3:uid="{4FE02C8E-C75D-4561-AB19-BC4E3A90F708}" name="MAR" dataDxfId="57" dataCellStyle="Moeda"/>
    <tableColumn id="10" xr3:uid="{BEE1184C-FAD5-4B44-91DC-CE8C7A86790E}" name="ABR" dataDxfId="56" dataCellStyle="Moeda"/>
    <tableColumn id="11" xr3:uid="{6AE82AAF-7240-408C-A408-CBCC5A988C50}" name="MAI" dataDxfId="55" dataCellStyle="Moeda"/>
    <tableColumn id="12" xr3:uid="{85B6A4CC-0EF5-4475-B32F-5BF404FF848A}" name="JUN" dataDxfId="54" dataCellStyle="Moeda"/>
    <tableColumn id="13" xr3:uid="{7B470692-53A4-44BB-A644-182D76DDE458}" name="JUL" dataDxfId="53" dataCellStyle="Moeda"/>
    <tableColumn id="14" xr3:uid="{21962B43-D3FF-414E-A70E-DA6397C29C50}" name="AGO" dataDxfId="52" dataCellStyle="Moeda"/>
    <tableColumn id="15" xr3:uid="{630CD27F-BC13-409E-86FA-8DBCDD56DC57}" name="SET" dataDxfId="51" dataCellStyle="Moeda"/>
    <tableColumn id="16" xr3:uid="{86FC8464-9D65-4B6A-816F-635F77299FF8}" name="OUT" dataDxfId="50" dataCellStyle="Moeda"/>
    <tableColumn id="17" xr3:uid="{D7D3AC55-5447-4316-84F0-F3CBF394594E}" name="NOV" dataDxfId="49" dataCellStyle="Moeda"/>
    <tableColumn id="18" xr3:uid="{652B37CC-CB58-4C64-9477-731E8F4C2ADA}" name="DEZ" dataDxfId="48" dataCellStyle="Moeda"/>
  </tableColumns>
  <tableStyleInfo name="Estilo Zé Planilha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5D0999D-E6EF-4944-9D2E-23F168A5B265}" name="tab_beneficios" displayName="tab_beneficios" ref="B5:Q8" totalsRowShown="0" headerRowDxfId="47" dataDxfId="46">
  <autoFilter ref="B5:Q8" xr:uid="{746752E4-67F3-419D-BBF4-EFE94A2C3BB1}"/>
  <tableColumns count="16">
    <tableColumn id="1" xr3:uid="{7F39762D-35BB-4F0D-AF5C-93E8D34A0BD9}" name="Nome do Funcionário" dataDxfId="45">
      <calculatedColumnFormula>IF(tab_funcionario[[#This Row],[Nome do Funcionário]]="","",tab_funcionario[[#This Row],[Nome do Funcionário]])</calculatedColumnFormula>
    </tableColumn>
    <tableColumn id="2" xr3:uid="{992E4B21-CF15-4294-8096-3F555BB70F36}" name="Status" dataDxfId="44">
      <calculatedColumnFormula>IF(tab_beneficios[[#This Row],[Nome do Funcionário]]="","",VLOOKUP(tab_beneficios[[#This Row],[Nome do Funcionário]],tab_funcionario[[Nome do Funcionário]:[Área]],2,0))</calculatedColumnFormula>
    </tableColumn>
    <tableColumn id="3" xr3:uid="{742C3054-66F9-4D1F-AF8D-A5D4BDC0C3DB}" name="Cargo" dataDxfId="43">
      <calculatedColumnFormula>IF(tab_beneficios[[#This Row],[Nome do Funcionário]]="","",VLOOKUP(tab_beneficios[[#This Row],[Nome do Funcionário]],tab_funcionario[[Nome do Funcionário]:[Área]],5,0))</calculatedColumnFormula>
    </tableColumn>
    <tableColumn id="20" xr3:uid="{EC377FCB-C772-49FA-99ED-92EEE5CFF7B3}" name="Área" dataDxfId="42">
      <calculatedColumnFormula>IF(tab_beneficios[[#This Row],[Nome do Funcionário]]="","",VLOOKUP(tab_beneficios[[#This Row],[Nome do Funcionário]],tab_funcionario[[Nome do Funcionário]:[Área]],6,0))</calculatedColumnFormula>
    </tableColumn>
    <tableColumn id="5" xr3:uid="{6E0B9021-5F1A-4802-BD8A-02EE047A4067}" name="JAN" dataDxfId="41" dataCellStyle="Moeda"/>
    <tableColumn id="6" xr3:uid="{F2D76697-BC93-44D4-BD88-6C6A1AE51872}" name="FEV" dataDxfId="40" dataCellStyle="Moeda"/>
    <tableColumn id="9" xr3:uid="{CDE22112-A6C5-450E-90F3-ED676CC30FDE}" name="MAR" dataDxfId="39" dataCellStyle="Moeda"/>
    <tableColumn id="10" xr3:uid="{7A72A92E-109E-4B48-92AB-2216F208E4FB}" name="ABR" dataDxfId="38" dataCellStyle="Moeda"/>
    <tableColumn id="11" xr3:uid="{3F712068-F2B7-4047-9EE9-FEEED9DBD1C8}" name="MAI" dataDxfId="37" dataCellStyle="Moeda"/>
    <tableColumn id="12" xr3:uid="{BB316DA4-C558-490E-8ABD-5AAAE7DCF3B4}" name="JUN" dataDxfId="36" dataCellStyle="Moeda"/>
    <tableColumn id="13" xr3:uid="{99D70AF3-E5D5-49CD-A5AC-A99FBECAB3AB}" name="JUL" dataDxfId="35" dataCellStyle="Moeda"/>
    <tableColumn id="14" xr3:uid="{5436341D-5C61-4104-8D24-EFAC78F3DBD8}" name="AGO" dataDxfId="34" dataCellStyle="Moeda"/>
    <tableColumn id="15" xr3:uid="{B9E1E412-6F54-47E4-841D-B7ED7AD763E1}" name="SET" dataDxfId="33" dataCellStyle="Moeda"/>
    <tableColumn id="16" xr3:uid="{4FA55B84-C2F0-4317-9ADC-D0185A3A585A}" name="OUT" dataDxfId="32" dataCellStyle="Moeda"/>
    <tableColumn id="17" xr3:uid="{BF286635-24F6-41F1-957C-F91C926050B2}" name="NOV" dataDxfId="31" dataCellStyle="Moeda"/>
    <tableColumn id="18" xr3:uid="{D6CF89FD-DD5E-4976-A74F-A11558E384E0}" name="DEZ" dataDxfId="30" dataCellStyle="Moeda"/>
  </tableColumns>
  <tableStyleInfo name="Estilo Zé Planilha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3CE8B7D-28AD-497D-AF33-1D61020FA7BE}" name="tab_funcionario" displayName="tab_funcionario" ref="B5:T8" totalsRowShown="0" headerRowDxfId="29" dataDxfId="28">
  <autoFilter ref="B5:T8" xr:uid="{746752E4-67F3-419D-BBF4-EFE94A2C3BB1}"/>
  <tableColumns count="19">
    <tableColumn id="1" xr3:uid="{1A841462-E2D8-483C-97BE-677F3D8E3357}" name="Nome do Funcionário" dataDxfId="27"/>
    <tableColumn id="2" xr3:uid="{B57B5FB1-1639-4AB7-9B3C-DF4255896428}" name="Status" dataDxfId="26">
      <calculatedColumnFormula>IF(tab_funcionario[[#This Row],[Nome do Funcionário]]="","",IF(tab_funcionario[[#This Row],[Data de Demissão]]&lt;&gt;"","Desligado",IF(tab_funcionario[[#This Row],[Data de Admissão]]="","-","Ativo")))</calculatedColumnFormula>
    </tableColumn>
    <tableColumn id="3" xr3:uid="{99E76DC3-0A1A-4A6F-B880-3CE9A6F6299F}" name="Data de Admissão" dataDxfId="25"/>
    <tableColumn id="4" xr3:uid="{5ADF03F8-FF7E-444F-A714-C22BA9486AEB}" name="Data de Demissão" dataDxfId="24"/>
    <tableColumn id="7" xr3:uid="{2022DD9C-08B6-4582-A2ED-4414113F54E2}" name="Cargo" dataDxfId="23"/>
    <tableColumn id="8" xr3:uid="{65DE695F-EB85-4852-9654-DEA35C3893A6}" name="Área" dataDxfId="22"/>
    <tableColumn id="5" xr3:uid="{3BB4480D-326A-4789-931D-DDFCA5D459EE}" name="RG" dataDxfId="21"/>
    <tableColumn id="6" xr3:uid="{ABAC34F8-27F3-4908-91BB-7F5630F140F6}" name="CPF" dataDxfId="20"/>
    <tableColumn id="9" xr3:uid="{6D09EA6B-434F-4F0B-8D4A-2E1CC53C0D3C}" name="Carteira de Trabalho" dataDxfId="19"/>
    <tableColumn id="10" xr3:uid="{A8677DB5-2CA7-465C-847F-887D42E07C9E}" name="Telefone" dataDxfId="18"/>
    <tableColumn id="11" xr3:uid="{6242FB9E-8D31-4F36-A5D7-823F0A1D3E11}" name="Email" dataDxfId="17"/>
    <tableColumn id="12" xr3:uid="{64B8A330-39BE-4F51-9860-57F43FEC531B}" name="Banco" dataDxfId="16"/>
    <tableColumn id="13" xr3:uid="{9FD2839E-2F7F-4FD2-91C7-F2378BA598FF}" name="Agência" dataDxfId="15"/>
    <tableColumn id="14" xr3:uid="{FB3B0829-90FA-4D99-AEB9-0E6F0DAD1627}" name="Conta Corrente" dataDxfId="14"/>
    <tableColumn id="15" xr3:uid="{BF332717-2D90-4622-981C-963EE3822F18}" name="Informação Extra 1" dataDxfId="13"/>
    <tableColumn id="16" xr3:uid="{8AC35689-2230-45CE-8D8A-9251DD3F8D68}" name="Informação Extra 2" dataDxfId="12"/>
    <tableColumn id="17" xr3:uid="{00CB0951-5781-405F-BF69-5216AA39F340}" name="Informação Extra 3" dataDxfId="11"/>
    <tableColumn id="18" xr3:uid="{CC467979-C376-434C-916A-D8095B33983D}" name="Informação Extra 4" dataDxfId="10"/>
    <tableColumn id="19" xr3:uid="{D0C61152-35EC-49FB-98BA-92D14A4CCCE5}" name="Informação Extra 5" dataDxfId="9"/>
  </tableColumns>
  <tableStyleInfo name="Estilo Zé Planilha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6752E4-67F3-419D-BBF4-EFE94A2C3BB1}" name="tab_area" displayName="tab_area" ref="B5:B35" totalsRowShown="0" headerRowDxfId="8" dataDxfId="7">
  <autoFilter ref="B5:B35" xr:uid="{746752E4-67F3-419D-BBF4-EFE94A2C3BB1}"/>
  <tableColumns count="1">
    <tableColumn id="1" xr3:uid="{F8376F57-FFC1-4276-880B-C7FAD60A63B3}" name="Setores" dataDxfId="6"/>
  </tableColumns>
  <tableStyleInfo name="Estilo Zé Planilha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4A63ED7-E774-4DD8-AE59-CBDCFA8CB26F}" name="tab_cargo" displayName="tab_cargo" ref="D5:D35" totalsRowShown="0" headerRowDxfId="5" dataDxfId="4">
  <autoFilter ref="D5:D35" xr:uid="{E4A63ED7-E774-4DD8-AE59-CBDCFA8CB26F}"/>
  <tableColumns count="1">
    <tableColumn id="1" xr3:uid="{F2A77C65-F0ED-4E92-82A4-D8AAEC45F344}" name="Cargo" dataDxfId="3"/>
  </tableColumns>
  <tableStyleInfo name="Estilo Zé Planilha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DC487-186B-443F-8F74-65681805F81B}">
  <sheetPr codeName="Planilha1"/>
  <dimension ref="B4:P10"/>
  <sheetViews>
    <sheetView tabSelected="1" workbookViewId="0"/>
  </sheetViews>
  <sheetFormatPr defaultRowHeight="15" x14ac:dyDescent="0.25"/>
  <cols>
    <col min="1" max="1" width="3.85546875" style="1" customWidth="1"/>
    <col min="2" max="15" width="9.140625" style="1"/>
    <col min="16" max="16" width="12.28515625" style="1" customWidth="1"/>
    <col min="17" max="16384" width="9.140625" style="1"/>
  </cols>
  <sheetData>
    <row r="4" spans="2:16" ht="38.25" customHeight="1" x14ac:dyDescent="0.25"/>
    <row r="5" spans="2:16" ht="24" thickBot="1" x14ac:dyDescent="0.4">
      <c r="B5" s="77" t="s">
        <v>86</v>
      </c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</row>
    <row r="6" spans="2:16" x14ac:dyDescent="0.25">
      <c r="B6" s="1" t="s">
        <v>87</v>
      </c>
    </row>
    <row r="7" spans="2:16" x14ac:dyDescent="0.25">
      <c r="G7" s="23"/>
    </row>
    <row r="10" spans="2:16" ht="24" thickBot="1" x14ac:dyDescent="0.4">
      <c r="B10" s="77" t="s">
        <v>88</v>
      </c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</row>
  </sheetData>
  <sheetProtection algorithmName="SHA-512" hashValue="EjigK+i8LbZMxiiL8FvokEYTaZZlfnt/JwBZGKjEfCKnCDyRPsW992al0F3TLfhJx31RsFA3CB/3kgpUhBwb6A==" saltValue="SZJCMefDg7TiA7uaOmpWag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DA2D0-9427-4C9A-B897-A117CB9CA4B1}">
  <sheetPr codeName="Planilha2"/>
  <dimension ref="A3:O4"/>
  <sheetViews>
    <sheetView zoomScale="110" zoomScaleNormal="110" workbookViewId="0">
      <pane ySplit="3" topLeftCell="A4" activePane="bottomLeft" state="frozen"/>
      <selection pane="bottomLeft" activeCell="N12" sqref="N12"/>
    </sheetView>
  </sheetViews>
  <sheetFormatPr defaultRowHeight="20.100000000000001" customHeight="1" x14ac:dyDescent="0.25"/>
  <cols>
    <col min="1" max="1" width="3.5703125" style="10" customWidth="1"/>
    <col min="2" max="2" width="36.28515625" style="20" customWidth="1"/>
    <col min="3" max="3" width="18.7109375" style="21" customWidth="1"/>
    <col min="4" max="15" width="13" style="23" customWidth="1"/>
    <col min="16" max="16384" width="9.140625" style="10"/>
  </cols>
  <sheetData>
    <row r="3" spans="1:11" ht="13.5" customHeight="1" x14ac:dyDescent="0.25">
      <c r="A3" s="60"/>
      <c r="B3" s="61"/>
      <c r="C3" s="62"/>
      <c r="D3" s="63"/>
      <c r="E3" s="63"/>
      <c r="F3" s="63"/>
      <c r="G3" s="63"/>
      <c r="H3" s="63"/>
      <c r="I3" s="63"/>
      <c r="J3" s="63"/>
      <c r="K3" s="63"/>
    </row>
    <row r="4" spans="1:11" ht="9" customHeight="1" x14ac:dyDescent="0.25"/>
  </sheetData>
  <sheetProtection algorithmName="SHA-512" hashValue="4r26HOXQrIu2tkSgmZGPN/PinsDcyPeoeQbOukNtNOBu2bxacvHBVsTy+QrS5JiH2Jwpdr/N36Bws4vYXjO8CQ==" saltValue="K12plJgFul7ho+hP84SKPw==" spinCount="100000" sheet="1" objects="1" scenarios="1"/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8171F-F410-4094-80F1-1890077E2E1A}">
  <sheetPr codeName="Planilha3"/>
  <dimension ref="A3:O5"/>
  <sheetViews>
    <sheetView zoomScale="110" zoomScaleNormal="110" workbookViewId="0">
      <pane ySplit="3" topLeftCell="A4" activePane="bottomLeft" state="frozen"/>
      <selection pane="bottomLeft"/>
    </sheetView>
  </sheetViews>
  <sheetFormatPr defaultRowHeight="20.100000000000001" customHeight="1" x14ac:dyDescent="0.25"/>
  <cols>
    <col min="1" max="1" width="3.5703125" style="10" customWidth="1"/>
    <col min="2" max="2" width="36.28515625" style="20" customWidth="1"/>
    <col min="3" max="3" width="18.7109375" style="21" customWidth="1"/>
    <col min="4" max="15" width="13" style="23" customWidth="1"/>
    <col min="16" max="16384" width="9.140625" style="10"/>
  </cols>
  <sheetData>
    <row r="3" spans="1:11" ht="13.5" customHeight="1" x14ac:dyDescent="0.25">
      <c r="A3" s="60"/>
      <c r="B3" s="61"/>
      <c r="C3" s="62"/>
      <c r="D3" s="63"/>
      <c r="E3" s="63"/>
      <c r="F3" s="63"/>
      <c r="G3" s="63"/>
      <c r="H3" s="63"/>
      <c r="I3" s="63"/>
      <c r="J3" s="63"/>
      <c r="K3" s="63"/>
    </row>
    <row r="4" spans="1:11" ht="9" customHeight="1" x14ac:dyDescent="0.25"/>
    <row r="5" spans="1:11" ht="20.100000000000001" customHeight="1" x14ac:dyDescent="0.25">
      <c r="B5" s="75" t="s">
        <v>84</v>
      </c>
      <c r="C5" s="94" t="s">
        <v>38</v>
      </c>
      <c r="D5" s="94"/>
      <c r="G5" s="75"/>
      <c r="H5" s="75"/>
      <c r="I5" s="75" t="s">
        <v>85</v>
      </c>
      <c r="J5" s="93" t="s">
        <v>21</v>
      </c>
      <c r="K5" s="93"/>
    </row>
  </sheetData>
  <sheetProtection algorithmName="SHA-512" hashValue="ewNySSOM3a72Q5RWzH8+qc95WPbOlmwJbokOAFJLE+kuYCUzQ7ZeJmcnJo7b1IDxQduEN2dHigwU8P87R50y3w==" saltValue="BVbzC6QF6QEnUWr7AzvbbA==" spinCount="100000" sheet="1" objects="1" scenarios="1"/>
  <mergeCells count="2">
    <mergeCell ref="J5:K5"/>
    <mergeCell ref="C5:D5"/>
  </mergeCells>
  <dataValidations count="2">
    <dataValidation type="list" allowBlank="1" showInputMessage="1" showErrorMessage="1" sqref="C5" xr:uid="{F97FAD74-3155-4FBC-A3B0-FB99962F708F}">
      <formula1>area</formula1>
    </dataValidation>
    <dataValidation type="list" allowBlank="1" showInputMessage="1" showErrorMessage="1" sqref="J5" xr:uid="{2D573509-592C-47C6-92F2-10A634A6DB8D}">
      <formula1>cargo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3DE0-16DA-4B74-BF78-4A38AC37F9BA}">
  <sheetPr codeName="Planilha4"/>
  <dimension ref="A4:Q9"/>
  <sheetViews>
    <sheetView zoomScale="110" zoomScaleNormal="11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RowHeight="20.100000000000001" customHeight="1" x14ac:dyDescent="0.25"/>
  <cols>
    <col min="1" max="1" width="3.5703125" style="10" customWidth="1"/>
    <col min="2" max="2" width="36.28515625" style="44" customWidth="1"/>
    <col min="3" max="4" width="14.5703125" style="21" customWidth="1"/>
    <col min="5" max="5" width="18.7109375" style="21" customWidth="1"/>
    <col min="6" max="17" width="13" style="23" customWidth="1"/>
    <col min="18" max="16384" width="9.140625" style="10"/>
  </cols>
  <sheetData>
    <row r="4" spans="1:17" s="9" customFormat="1" ht="20.100000000000001" customHeight="1" x14ac:dyDescent="0.25">
      <c r="A4" s="8"/>
      <c r="B4" s="7" t="s">
        <v>5</v>
      </c>
      <c r="C4" s="7" t="s">
        <v>5</v>
      </c>
      <c r="D4" s="7" t="s">
        <v>5</v>
      </c>
      <c r="E4" s="7" t="s">
        <v>5</v>
      </c>
      <c r="F4" s="95" t="str">
        <f ca="1">"INSERIR VALORES ABAIXO APENAS PARA O ANO DE "&amp;config!C7</f>
        <v>INSERIR VALORES ABAIXO APENAS PARA O ANO DE 2024</v>
      </c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</row>
    <row r="5" spans="1:17" s="4" customFormat="1" ht="30" customHeight="1" x14ac:dyDescent="0.25">
      <c r="B5" s="5" t="s">
        <v>3</v>
      </c>
      <c r="C5" s="5" t="s">
        <v>4</v>
      </c>
      <c r="D5" s="5" t="s">
        <v>2</v>
      </c>
      <c r="E5" s="5" t="s">
        <v>1</v>
      </c>
      <c r="F5" s="15" t="s">
        <v>25</v>
      </c>
      <c r="G5" s="15" t="s">
        <v>26</v>
      </c>
      <c r="H5" s="15" t="s">
        <v>27</v>
      </c>
      <c r="I5" s="15" t="s">
        <v>28</v>
      </c>
      <c r="J5" s="15" t="s">
        <v>29</v>
      </c>
      <c r="K5" s="15" t="s">
        <v>30</v>
      </c>
      <c r="L5" s="15" t="s">
        <v>31</v>
      </c>
      <c r="M5" s="15" t="s">
        <v>32</v>
      </c>
      <c r="N5" s="15" t="s">
        <v>33</v>
      </c>
      <c r="O5" s="15" t="s">
        <v>34</v>
      </c>
      <c r="P5" s="15" t="s">
        <v>35</v>
      </c>
      <c r="Q5" s="15" t="s">
        <v>36</v>
      </c>
    </row>
    <row r="6" spans="1:17" ht="20.100000000000001" customHeight="1" x14ac:dyDescent="0.25">
      <c r="B6" s="37" t="str">
        <f>IF(tab_funcionario[[#This Row],[Nome do Funcionário]]="","",tab_funcionario[[#This Row],[Nome do Funcionário]])</f>
        <v/>
      </c>
      <c r="C6" s="38" t="str">
        <f>IF(tab_salarios[[#This Row],[Nome do Funcionário]]="","",VLOOKUP(tab_salarios[[#This Row],[Nome do Funcionário]],tab_funcionario[[Nome do Funcionário]:[Área]],2,0))</f>
        <v/>
      </c>
      <c r="D6" s="38" t="str">
        <f>IF(tab_salarios[[#This Row],[Nome do Funcionário]]="","",VLOOKUP(tab_salarios[[#This Row],[Nome do Funcionário]],tab_funcionario[[Nome do Funcionário]:[Área]],5,0))</f>
        <v/>
      </c>
      <c r="E6" s="38" t="str">
        <f>IF(tab_salarios[[#This Row],[Nome do Funcionário]]="","",VLOOKUP(tab_salarios[[#This Row],[Nome do Funcionário]],tab_funcionario[[Nome do Funcionário]:[Área]],6,0))</f>
        <v/>
      </c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</row>
    <row r="7" spans="1:17" ht="20.100000000000001" customHeight="1" x14ac:dyDescent="0.25">
      <c r="B7" s="37" t="str">
        <f>IF(tab_funcionario[[#This Row],[Nome do Funcionário]]="","",tab_funcionario[[#This Row],[Nome do Funcionário]])</f>
        <v/>
      </c>
      <c r="C7" s="38" t="str">
        <f>IF(tab_salarios[[#This Row],[Nome do Funcionário]]="","",VLOOKUP(tab_salarios[[#This Row],[Nome do Funcionário]],tab_funcionario[[Nome do Funcionário]:[Área]],2,0))</f>
        <v/>
      </c>
      <c r="D7" s="38" t="str">
        <f>IF(tab_salarios[[#This Row],[Nome do Funcionário]]="","",VLOOKUP(tab_salarios[[#This Row],[Nome do Funcionário]],tab_funcionario[[Nome do Funcionário]:[Área]],5,0))</f>
        <v/>
      </c>
      <c r="E7" s="38" t="str">
        <f>IF(tab_salarios[[#This Row],[Nome do Funcionário]]="","",VLOOKUP(tab_salarios[[#This Row],[Nome do Funcionário]],tab_funcionario[[Nome do Funcionário]:[Área]],6,0))</f>
        <v/>
      </c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</row>
    <row r="8" spans="1:17" ht="20.100000000000001" customHeight="1" x14ac:dyDescent="0.25">
      <c r="B8" s="37" t="str">
        <f>IF(tab_funcionario[[#This Row],[Nome do Funcionário]]="","",tab_funcionario[[#This Row],[Nome do Funcionário]])</f>
        <v/>
      </c>
      <c r="C8" s="38" t="str">
        <f>IF(tab_salarios[[#This Row],[Nome do Funcionário]]="","",VLOOKUP(tab_salarios[[#This Row],[Nome do Funcionário]],tab_funcionario[[Nome do Funcionário]:[Área]],2,0))</f>
        <v/>
      </c>
      <c r="D8" s="38" t="str">
        <f>IF(tab_salarios[[#This Row],[Nome do Funcionário]]="","",VLOOKUP(tab_salarios[[#This Row],[Nome do Funcionário]],tab_funcionario[[Nome do Funcionário]:[Área]],5,0))</f>
        <v/>
      </c>
      <c r="E8" s="38" t="str">
        <f>IF(tab_salarios[[#This Row],[Nome do Funcionário]]="","",VLOOKUP(tab_salarios[[#This Row],[Nome do Funcionário]],tab_funcionario[[Nome do Funcionário]:[Área]],6,0))</f>
        <v/>
      </c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</row>
    <row r="9" spans="1:17" ht="20.100000000000001" customHeight="1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</row>
  </sheetData>
  <sheetProtection algorithmName="SHA-512" hashValue="B4Lhu4bjqVa8N9U1f91dTyvq3K+2SBuXE1VEef17q0rNinEZ+IlRday1UXq9NDaohwm5WdnZXGFfM8NziorxHw==" saltValue="EoajiYAGPmUXViseOFh/qg==" spinCount="100000" sheet="1" objects="1" scenarios="1"/>
  <mergeCells count="1">
    <mergeCell ref="F4:Q4"/>
  </mergeCells>
  <phoneticPr fontId="7" type="noConversion"/>
  <conditionalFormatting sqref="B6:Q8 A9:Q9 B10:Q4982">
    <cfRule type="expression" dxfId="2" priority="1">
      <formula>$C6="Desligado"</formula>
    </cfRule>
  </conditionalFormatting>
  <pageMargins left="0.511811024" right="0.511811024" top="0.78740157499999996" bottom="0.78740157499999996" header="0.31496062000000002" footer="0.31496062000000002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FBE99-FE0E-4D26-95AE-CAC4F1BF4C0C}">
  <sheetPr codeName="Planilha5"/>
  <dimension ref="A4:Q9"/>
  <sheetViews>
    <sheetView zoomScale="110" zoomScaleNormal="11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RowHeight="20.100000000000001" customHeight="1" x14ac:dyDescent="0.25"/>
  <cols>
    <col min="1" max="1" width="3.5703125" style="10" customWidth="1"/>
    <col min="2" max="2" width="36.28515625" style="20" customWidth="1"/>
    <col min="3" max="4" width="14.5703125" style="21" customWidth="1"/>
    <col min="5" max="5" width="18.7109375" style="21" customWidth="1"/>
    <col min="6" max="17" width="13" style="23" customWidth="1"/>
    <col min="18" max="16384" width="9.140625" style="10"/>
  </cols>
  <sheetData>
    <row r="4" spans="1:17" s="9" customFormat="1" ht="20.100000000000001" customHeight="1" x14ac:dyDescent="0.25">
      <c r="A4" s="8"/>
      <c r="B4" s="7" t="s">
        <v>5</v>
      </c>
      <c r="C4" s="7" t="s">
        <v>5</v>
      </c>
      <c r="D4" s="7" t="s">
        <v>5</v>
      </c>
      <c r="E4" s="7" t="s">
        <v>5</v>
      </c>
      <c r="F4" s="95" t="str">
        <f ca="1">"INSERIR VALORES ABAIXO APENAS PARA O ANO DE "&amp;config!C7</f>
        <v>INSERIR VALORES ABAIXO APENAS PARA O ANO DE 2024</v>
      </c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</row>
    <row r="5" spans="1:17" s="4" customFormat="1" ht="30" customHeight="1" x14ac:dyDescent="0.25">
      <c r="B5" s="5" t="s">
        <v>3</v>
      </c>
      <c r="C5" s="5" t="s">
        <v>4</v>
      </c>
      <c r="D5" s="5" t="s">
        <v>2</v>
      </c>
      <c r="E5" s="5" t="s">
        <v>1</v>
      </c>
      <c r="F5" s="15" t="s">
        <v>25</v>
      </c>
      <c r="G5" s="15" t="s">
        <v>26</v>
      </c>
      <c r="H5" s="15" t="s">
        <v>27</v>
      </c>
      <c r="I5" s="15" t="s">
        <v>28</v>
      </c>
      <c r="J5" s="15" t="s">
        <v>29</v>
      </c>
      <c r="K5" s="15" t="s">
        <v>30</v>
      </c>
      <c r="L5" s="15" t="s">
        <v>31</v>
      </c>
      <c r="M5" s="15" t="s">
        <v>32</v>
      </c>
      <c r="N5" s="15" t="s">
        <v>33</v>
      </c>
      <c r="O5" s="15" t="s">
        <v>34</v>
      </c>
      <c r="P5" s="15" t="s">
        <v>35</v>
      </c>
      <c r="Q5" s="15" t="s">
        <v>36</v>
      </c>
    </row>
    <row r="6" spans="1:17" ht="20.100000000000001" customHeight="1" x14ac:dyDescent="0.25">
      <c r="B6" s="37" t="str">
        <f>IF(tab_funcionario[[#This Row],[Nome do Funcionário]]="","",tab_funcionario[[#This Row],[Nome do Funcionário]])</f>
        <v/>
      </c>
      <c r="C6" s="38" t="str">
        <f>IF(tab_beneficios[[#This Row],[Nome do Funcionário]]="","",VLOOKUP(tab_beneficios[[#This Row],[Nome do Funcionário]],tab_funcionario[[Nome do Funcionário]:[Área]],2,0))</f>
        <v/>
      </c>
      <c r="D6" s="38" t="str">
        <f>IF(tab_beneficios[[#This Row],[Nome do Funcionário]]="","",VLOOKUP(tab_beneficios[[#This Row],[Nome do Funcionário]],tab_funcionario[[Nome do Funcionário]:[Área]],5,0))</f>
        <v/>
      </c>
      <c r="E6" s="38" t="str">
        <f>IF(tab_beneficios[[#This Row],[Nome do Funcionário]]="","",VLOOKUP(tab_beneficios[[#This Row],[Nome do Funcionário]],tab_funcionario[[Nome do Funcionário]:[Área]],6,0))</f>
        <v/>
      </c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</row>
    <row r="7" spans="1:17" ht="20.100000000000001" customHeight="1" x14ac:dyDescent="0.25">
      <c r="B7" s="37" t="str">
        <f>IF(tab_funcionario[[#This Row],[Nome do Funcionário]]="","",tab_funcionario[[#This Row],[Nome do Funcionário]])</f>
        <v/>
      </c>
      <c r="C7" s="38" t="str">
        <f>IF(tab_beneficios[[#This Row],[Nome do Funcionário]]="","",VLOOKUP(tab_beneficios[[#This Row],[Nome do Funcionário]],tab_funcionario[[Nome do Funcionário]:[Área]],2,0))</f>
        <v/>
      </c>
      <c r="D7" s="38" t="str">
        <f>IF(tab_beneficios[[#This Row],[Nome do Funcionário]]="","",VLOOKUP(tab_beneficios[[#This Row],[Nome do Funcionário]],tab_funcionario[[Nome do Funcionário]:[Área]],5,0))</f>
        <v/>
      </c>
      <c r="E7" s="38" t="str">
        <f>IF(tab_beneficios[[#This Row],[Nome do Funcionário]]="","",VLOOKUP(tab_beneficios[[#This Row],[Nome do Funcionário]],tab_funcionario[[Nome do Funcionário]:[Área]],6,0))</f>
        <v/>
      </c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</row>
    <row r="8" spans="1:17" ht="20.100000000000001" customHeight="1" x14ac:dyDescent="0.25">
      <c r="B8" s="37" t="str">
        <f>IF(tab_funcionario[[#This Row],[Nome do Funcionário]]="","",tab_funcionario[[#This Row],[Nome do Funcionário]])</f>
        <v/>
      </c>
      <c r="C8" s="38" t="str">
        <f>IF(tab_beneficios[[#This Row],[Nome do Funcionário]]="","",VLOOKUP(tab_beneficios[[#This Row],[Nome do Funcionário]],tab_funcionario[[Nome do Funcionário]:[Área]],2,0))</f>
        <v/>
      </c>
      <c r="D8" s="38" t="str">
        <f>IF(tab_beneficios[[#This Row],[Nome do Funcionário]]="","",VLOOKUP(tab_beneficios[[#This Row],[Nome do Funcionário]],tab_funcionario[[Nome do Funcionário]:[Área]],5,0))</f>
        <v/>
      </c>
      <c r="E8" s="38" t="str">
        <f>IF(tab_beneficios[[#This Row],[Nome do Funcionário]]="","",VLOOKUP(tab_beneficios[[#This Row],[Nome do Funcionário]],tab_funcionario[[Nome do Funcionário]:[Área]],6,0))</f>
        <v/>
      </c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</row>
    <row r="9" spans="1:17" ht="20.100000000000001" customHeight="1" x14ac:dyDescent="0.25"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</row>
  </sheetData>
  <sheetProtection algorithmName="SHA-512" hashValue="fMNmo0fqkZaJ8NqmURTAxOQHlFceEfZgTKK5KqLplBHfAOl3AKyunjBgbTQmcUj0sRj60t2fN9CUtiJDuPZPQw==" saltValue="Br0C6LcsnykintYjH8fVfQ==" spinCount="100000" sheet="1" objects="1" scenarios="1"/>
  <mergeCells count="1">
    <mergeCell ref="F4:Q4"/>
  </mergeCells>
  <conditionalFormatting sqref="B6:Q4984">
    <cfRule type="expression" dxfId="1" priority="1">
      <formula>$C6="Desligado"</formula>
    </cfRule>
  </conditionalFormatting>
  <pageMargins left="0.511811024" right="0.511811024" top="0.78740157499999996" bottom="0.78740157499999996" header="0.31496062000000002" footer="0.31496062000000002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33E90-2314-49EB-99AD-775FD4C34AF0}">
  <sheetPr codeName="Planilha6"/>
  <dimension ref="A4:T9"/>
  <sheetViews>
    <sheetView zoomScale="110" zoomScaleNormal="110" workbookViewId="0">
      <pane ySplit="5" topLeftCell="A6" activePane="bottomLeft" state="frozen"/>
      <selection pane="bottomLeft"/>
    </sheetView>
  </sheetViews>
  <sheetFormatPr defaultRowHeight="20.100000000000001" customHeight="1" x14ac:dyDescent="0.25"/>
  <cols>
    <col min="1" max="1" width="3.5703125" style="10" customWidth="1"/>
    <col min="2" max="2" width="36.28515625" style="21" customWidth="1"/>
    <col min="3" max="3" width="15.5703125" style="10" customWidth="1"/>
    <col min="4" max="5" width="13.5703125" style="19" customWidth="1"/>
    <col min="6" max="7" width="13.5703125" style="10" customWidth="1"/>
    <col min="8" max="9" width="15.7109375" style="10" customWidth="1"/>
    <col min="10" max="10" width="16.85546875" style="10" customWidth="1"/>
    <col min="11" max="11" width="14" style="10" customWidth="1"/>
    <col min="12" max="12" width="20.85546875" style="10" customWidth="1"/>
    <col min="13" max="15" width="14.42578125" style="10" customWidth="1"/>
    <col min="16" max="20" width="13.85546875" style="10" customWidth="1"/>
    <col min="21" max="16384" width="9.140625" style="10"/>
  </cols>
  <sheetData>
    <row r="4" spans="1:20" s="9" customFormat="1" ht="20.100000000000001" customHeight="1" x14ac:dyDescent="0.25">
      <c r="A4" s="8"/>
      <c r="B4" s="24"/>
      <c r="C4" s="7" t="s">
        <v>5</v>
      </c>
      <c r="D4" s="16"/>
      <c r="E4" s="16"/>
    </row>
    <row r="5" spans="1:20" s="4" customFormat="1" ht="30" customHeight="1" x14ac:dyDescent="0.25">
      <c r="B5" s="5" t="s">
        <v>3</v>
      </c>
      <c r="C5" s="6" t="s">
        <v>4</v>
      </c>
      <c r="D5" s="17" t="s">
        <v>6</v>
      </c>
      <c r="E5" s="17" t="s">
        <v>7</v>
      </c>
      <c r="F5" s="6" t="s">
        <v>2</v>
      </c>
      <c r="G5" s="6" t="s">
        <v>1</v>
      </c>
      <c r="H5" s="6" t="s">
        <v>8</v>
      </c>
      <c r="I5" s="6" t="s">
        <v>9</v>
      </c>
      <c r="J5" s="14" t="s">
        <v>10</v>
      </c>
      <c r="K5" s="14" t="s">
        <v>11</v>
      </c>
      <c r="L5" s="14" t="s">
        <v>12</v>
      </c>
      <c r="M5" s="14" t="s">
        <v>13</v>
      </c>
      <c r="N5" s="14" t="s">
        <v>14</v>
      </c>
      <c r="O5" s="14" t="s">
        <v>15</v>
      </c>
      <c r="P5" s="14" t="s">
        <v>16</v>
      </c>
      <c r="Q5" s="14" t="s">
        <v>17</v>
      </c>
      <c r="R5" s="14" t="s">
        <v>18</v>
      </c>
      <c r="S5" s="14" t="s">
        <v>19</v>
      </c>
      <c r="T5" s="14" t="s">
        <v>20</v>
      </c>
    </row>
    <row r="6" spans="1:20" ht="20.100000000000001" customHeight="1" x14ac:dyDescent="0.25">
      <c r="B6" s="91"/>
      <c r="C6" s="11" t="str">
        <f>IF(tab_funcionario[[#This Row],[Nome do Funcionário]]="","",IF(tab_funcionario[[#This Row],[Data de Demissão]]&lt;&gt;"","Desligado",IF(tab_funcionario[[#This Row],[Data de Admissão]]="","-","Ativo")))</f>
        <v/>
      </c>
      <c r="D6" s="88"/>
      <c r="E6" s="88"/>
      <c r="F6" s="89"/>
      <c r="G6" s="89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</row>
    <row r="7" spans="1:20" ht="20.100000000000001" customHeight="1" x14ac:dyDescent="0.25">
      <c r="B7" s="91"/>
      <c r="C7" s="11" t="str">
        <f>IF(tab_funcionario[[#This Row],[Nome do Funcionário]]="","",IF(tab_funcionario[[#This Row],[Data de Demissão]]&lt;&gt;"","Desligado",IF(tab_funcionario[[#This Row],[Data de Admissão]]="","-","Ativo")))</f>
        <v/>
      </c>
      <c r="D7" s="88"/>
      <c r="E7" s="88"/>
      <c r="F7" s="89"/>
      <c r="G7" s="89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</row>
    <row r="8" spans="1:20" ht="20.100000000000001" customHeight="1" x14ac:dyDescent="0.25">
      <c r="B8" s="91"/>
      <c r="C8" s="11" t="str">
        <f>IF(tab_funcionario[[#This Row],[Nome do Funcionário]]="","",IF(tab_funcionario[[#This Row],[Data de Demissão]]&lt;&gt;"","Desligado",IF(tab_funcionario[[#This Row],[Data de Admissão]]="","-","Ativo")))</f>
        <v/>
      </c>
      <c r="D8" s="88"/>
      <c r="E8" s="88"/>
      <c r="F8" s="89"/>
      <c r="G8" s="89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</row>
    <row r="9" spans="1:20" ht="20.100000000000001" customHeight="1" x14ac:dyDescent="0.25">
      <c r="C9" s="18"/>
      <c r="D9" s="18"/>
      <c r="E9" s="18"/>
      <c r="F9" s="12"/>
      <c r="G9" s="12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</row>
  </sheetData>
  <sheetProtection algorithmName="SHA-512" hashValue="9FSB8nRXYD5A+QZLAEa5yJt+vZpfM4D4xQqUEuDG2zn+W/t9bECl45BD5xJwHvITKmyE2xXflCg6e312udF9Jw==" saltValue="/eWLK8nJ4EY3TkJWTMTueQ==" spinCount="100000" sheet="1" objects="1" scenarios="1"/>
  <conditionalFormatting sqref="B1:B1048576">
    <cfRule type="duplicateValues" dxfId="0" priority="1"/>
  </conditionalFormatting>
  <dataValidations count="2">
    <dataValidation type="list" allowBlank="1" showInputMessage="1" showErrorMessage="1" sqref="F6:F8" xr:uid="{AC5109E9-6868-485B-A43A-72CC44BB9B01}">
      <formula1>cargo</formula1>
    </dataValidation>
    <dataValidation type="list" allowBlank="1" showInputMessage="1" showErrorMessage="1" sqref="G6:G8" xr:uid="{B1BE588C-9C5E-4F53-AAC7-0CAA15382FC4}">
      <formula1>area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F947F-9453-4BD3-9C69-486B409CF8F3}">
  <sheetPr codeName="Planilha7"/>
  <dimension ref="A3:AX38"/>
  <sheetViews>
    <sheetView zoomScale="110" zoomScaleNormal="110" workbookViewId="0"/>
  </sheetViews>
  <sheetFormatPr defaultRowHeight="12.75" x14ac:dyDescent="0.25"/>
  <cols>
    <col min="1" max="1" width="6" style="10" customWidth="1"/>
    <col min="2" max="2" width="19" style="10" customWidth="1"/>
    <col min="3" max="3" width="14" style="10" customWidth="1"/>
    <col min="4" max="4" width="18.5703125" style="10" customWidth="1"/>
    <col min="5" max="11" width="9.140625" style="10"/>
    <col min="12" max="12" width="12.7109375" style="81" customWidth="1"/>
    <col min="13" max="13" width="9.140625" style="81"/>
    <col min="14" max="14" width="16.85546875" style="81" bestFit="1" customWidth="1"/>
    <col min="15" max="25" width="9" style="81" customWidth="1"/>
    <col min="26" max="26" width="10" style="81" bestFit="1" customWidth="1"/>
    <col min="27" max="27" width="16.28515625" style="81" customWidth="1"/>
    <col min="28" max="29" width="9.140625" style="81"/>
    <col min="30" max="30" width="16" style="81" customWidth="1"/>
    <col min="31" max="31" width="9.140625" style="81"/>
    <col min="32" max="32" width="11.85546875" style="81" bestFit="1" customWidth="1"/>
    <col min="33" max="33" width="9.140625" style="81"/>
    <col min="34" max="34" width="10.85546875" style="81" bestFit="1" customWidth="1"/>
    <col min="35" max="46" width="9.140625" style="81"/>
    <col min="47" max="47" width="13.5703125" style="81" bestFit="1" customWidth="1"/>
    <col min="48" max="50" width="9.140625" style="81"/>
    <col min="51" max="16384" width="9.140625" style="10"/>
  </cols>
  <sheetData>
    <row r="3" spans="1:50" ht="15" x14ac:dyDescent="0.25">
      <c r="N3" s="82" t="s">
        <v>71</v>
      </c>
    </row>
    <row r="4" spans="1:50" x14ac:dyDescent="0.25">
      <c r="L4" s="97" t="s">
        <v>80</v>
      </c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F4" s="97" t="s">
        <v>81</v>
      </c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</row>
    <row r="5" spans="1:50" s="3" customFormat="1" ht="30" customHeight="1" x14ac:dyDescent="0.25">
      <c r="B5" s="71" t="s">
        <v>83</v>
      </c>
      <c r="D5" s="71" t="s">
        <v>2</v>
      </c>
      <c r="L5" s="81" t="str">
        <f t="shared" ref="L5:L35" si="0">B5</f>
        <v>Setores</v>
      </c>
      <c r="M5" s="82"/>
      <c r="N5" s="83" t="s">
        <v>25</v>
      </c>
      <c r="O5" s="83" t="s">
        <v>26</v>
      </c>
      <c r="P5" s="83" t="s">
        <v>27</v>
      </c>
      <c r="Q5" s="83" t="s">
        <v>28</v>
      </c>
      <c r="R5" s="83" t="s">
        <v>29</v>
      </c>
      <c r="S5" s="83" t="s">
        <v>30</v>
      </c>
      <c r="T5" s="83" t="s">
        <v>31</v>
      </c>
      <c r="U5" s="83" t="s">
        <v>32</v>
      </c>
      <c r="V5" s="83" t="s">
        <v>33</v>
      </c>
      <c r="W5" s="83" t="s">
        <v>34</v>
      </c>
      <c r="X5" s="83" t="s">
        <v>35</v>
      </c>
      <c r="Y5" s="83" t="s">
        <v>36</v>
      </c>
      <c r="Z5" s="82" t="s">
        <v>72</v>
      </c>
      <c r="AA5" s="82" t="s">
        <v>73</v>
      </c>
      <c r="AB5" s="82" t="s">
        <v>76</v>
      </c>
      <c r="AC5" s="82" t="s">
        <v>77</v>
      </c>
      <c r="AD5" s="82" t="s">
        <v>78</v>
      </c>
      <c r="AE5" s="82"/>
      <c r="AF5" s="81"/>
      <c r="AG5" s="82"/>
      <c r="AH5" s="83" t="s">
        <v>25</v>
      </c>
      <c r="AI5" s="83" t="s">
        <v>26</v>
      </c>
      <c r="AJ5" s="83" t="s">
        <v>27</v>
      </c>
      <c r="AK5" s="83" t="s">
        <v>28</v>
      </c>
      <c r="AL5" s="83" t="s">
        <v>29</v>
      </c>
      <c r="AM5" s="83" t="s">
        <v>30</v>
      </c>
      <c r="AN5" s="83" t="s">
        <v>31</v>
      </c>
      <c r="AO5" s="83" t="s">
        <v>32</v>
      </c>
      <c r="AP5" s="83" t="s">
        <v>33</v>
      </c>
      <c r="AQ5" s="83" t="s">
        <v>34</v>
      </c>
      <c r="AR5" s="83" t="s">
        <v>35</v>
      </c>
      <c r="AS5" s="83" t="s">
        <v>36</v>
      </c>
      <c r="AT5" s="82" t="s">
        <v>72</v>
      </c>
      <c r="AU5" s="82" t="s">
        <v>73</v>
      </c>
      <c r="AV5" s="82" t="s">
        <v>76</v>
      </c>
      <c r="AW5" s="82" t="s">
        <v>77</v>
      </c>
      <c r="AX5" s="82" t="s">
        <v>78</v>
      </c>
    </row>
    <row r="6" spans="1:50" ht="15" x14ac:dyDescent="0.25">
      <c r="A6" s="70">
        <v>1</v>
      </c>
      <c r="B6" s="87" t="s">
        <v>37</v>
      </c>
      <c r="C6" s="70">
        <v>1</v>
      </c>
      <c r="D6" s="87" t="s">
        <v>21</v>
      </c>
      <c r="L6" s="81" t="str">
        <f t="shared" si="0"/>
        <v>Marketing</v>
      </c>
      <c r="M6" s="81">
        <v>1</v>
      </c>
      <c r="N6" s="84">
        <f ca="1">SUMIFS(INDIRECT("tab_salarios[" &amp; N$5 &amp; "]"),tab_salarios[[Área]:[Área]],$B6)</f>
        <v>0</v>
      </c>
      <c r="O6" s="84">
        <f ca="1">SUMIFS(INDIRECT("tab_salarios[" &amp; O$5 &amp; "]"),tab_salarios[[Área]:[Área]],$B6)</f>
        <v>0</v>
      </c>
      <c r="P6" s="84">
        <f ca="1">SUMIFS(INDIRECT("tab_salarios[" &amp; P$5 &amp; "]"),tab_salarios[[Área]:[Área]],$B6)</f>
        <v>0</v>
      </c>
      <c r="Q6" s="84">
        <f ca="1">SUMIFS(INDIRECT("tab_salarios[" &amp; Q$5 &amp; "]"),tab_salarios[[Área]:[Área]],$B6)</f>
        <v>0</v>
      </c>
      <c r="R6" s="84">
        <f ca="1">SUMIFS(INDIRECT("tab_salarios[" &amp; R$5 &amp; "]"),tab_salarios[[Área]:[Área]],$B6)</f>
        <v>0</v>
      </c>
      <c r="S6" s="84">
        <f ca="1">SUMIFS(INDIRECT("tab_salarios[" &amp; S$5 &amp; "]"),tab_salarios[[Área]:[Área]],$B6)</f>
        <v>0</v>
      </c>
      <c r="T6" s="84">
        <f ca="1">SUMIFS(INDIRECT("tab_salarios[" &amp; T$5 &amp; "]"),tab_salarios[[Área]:[Área]],$B6)</f>
        <v>0</v>
      </c>
      <c r="U6" s="84">
        <f ca="1">SUMIFS(INDIRECT("tab_salarios[" &amp; U$5 &amp; "]"),tab_salarios[[Área]:[Área]],$B6)</f>
        <v>0</v>
      </c>
      <c r="V6" s="84">
        <f ca="1">SUMIFS(INDIRECT("tab_salarios[" &amp; V$5 &amp; "]"),tab_salarios[[Área]:[Área]],$B6)</f>
        <v>0</v>
      </c>
      <c r="W6" s="84">
        <f ca="1">SUMIFS(INDIRECT("tab_salarios[" &amp; W$5 &amp; "]"),tab_salarios[[Área]:[Área]],$B6)</f>
        <v>0</v>
      </c>
      <c r="X6" s="84">
        <f ca="1">SUMIFS(INDIRECT("tab_salarios[" &amp; X$5 &amp; "]"),tab_salarios[[Área]:[Área]],$B6)</f>
        <v>0</v>
      </c>
      <c r="Y6" s="84">
        <f ca="1">SUMIFS(INDIRECT("tab_salarios[" &amp; Y$5 &amp; "]"),tab_salarios[[Área]:[Área]],$B6)</f>
        <v>0</v>
      </c>
      <c r="Z6" s="85">
        <f ca="1">SUM(N6:Y6)</f>
        <v>0</v>
      </c>
      <c r="AA6" s="86">
        <f ca="1">IF(Z6=0,0,Z6+(ROW()/100000))</f>
        <v>0</v>
      </c>
      <c r="AB6" s="81">
        <v>1</v>
      </c>
      <c r="AC6" s="81">
        <f ca="1">LARGE($AA$6:$AA$35,AB6)</f>
        <v>0</v>
      </c>
      <c r="AD6" s="82" t="str">
        <f ca="1">IF(AC6=0,"-",INDEX($B$6:$B$35,MATCH(AC6,$AA$6:$AA$35,0),1))</f>
        <v>-</v>
      </c>
      <c r="AF6" s="81" t="str">
        <f>B6</f>
        <v>Marketing</v>
      </c>
      <c r="AG6" s="81">
        <v>1</v>
      </c>
      <c r="AH6" s="84">
        <f ca="1">SUMIFS(INDIRECT("tab_beneficios[" &amp; AH$5 &amp; "]"),tab_beneficios[[Área]:[Área]],$B6)</f>
        <v>0</v>
      </c>
      <c r="AI6" s="84">
        <f ca="1">SUMIFS(INDIRECT("tab_beneficios[" &amp; AI$5 &amp; "]"),tab_beneficios[[Área]:[Área]],$B6)</f>
        <v>0</v>
      </c>
      <c r="AJ6" s="84">
        <f ca="1">SUMIFS(INDIRECT("tab_beneficios[" &amp; AJ$5 &amp; "]"),tab_beneficios[[Área]:[Área]],$B6)</f>
        <v>0</v>
      </c>
      <c r="AK6" s="84">
        <f ca="1">SUMIFS(INDIRECT("tab_beneficios[" &amp; AK$5 &amp; "]"),tab_beneficios[[Área]:[Área]],$B6)</f>
        <v>0</v>
      </c>
      <c r="AL6" s="84">
        <f ca="1">SUMIFS(INDIRECT("tab_beneficios[" &amp; AL$5 &amp; "]"),tab_beneficios[[Área]:[Área]],$B6)</f>
        <v>0</v>
      </c>
      <c r="AM6" s="84">
        <f ca="1">SUMIFS(INDIRECT("tab_beneficios[" &amp; AM$5 &amp; "]"),tab_beneficios[[Área]:[Área]],$B6)</f>
        <v>0</v>
      </c>
      <c r="AN6" s="84">
        <f ca="1">SUMIFS(INDIRECT("tab_beneficios[" &amp; AN$5 &amp; "]"),tab_beneficios[[Área]:[Área]],$B6)</f>
        <v>0</v>
      </c>
      <c r="AO6" s="84">
        <f ca="1">SUMIFS(INDIRECT("tab_beneficios[" &amp; AO$5 &amp; "]"),tab_beneficios[[Área]:[Área]],$B6)</f>
        <v>0</v>
      </c>
      <c r="AP6" s="84">
        <f ca="1">SUMIFS(INDIRECT("tab_beneficios[" &amp; AP$5 &amp; "]"),tab_beneficios[[Área]:[Área]],$B6)</f>
        <v>0</v>
      </c>
      <c r="AQ6" s="84">
        <f ca="1">SUMIFS(INDIRECT("tab_beneficios[" &amp; AQ$5 &amp; "]"),tab_beneficios[[Área]:[Área]],$B6)</f>
        <v>0</v>
      </c>
      <c r="AR6" s="84">
        <f ca="1">SUMIFS(INDIRECT("tab_beneficios[" &amp; AR$5 &amp; "]"),tab_beneficios[[Área]:[Área]],$B6)</f>
        <v>0</v>
      </c>
      <c r="AS6" s="84">
        <f ca="1">SUMIFS(INDIRECT("tab_beneficios[" &amp; AS$5 &amp; "]"),tab_beneficios[[Área]:[Área]],$B6)</f>
        <v>0</v>
      </c>
      <c r="AT6" s="85">
        <f ca="1">SUM(AH6:AS6)</f>
        <v>0</v>
      </c>
      <c r="AU6" s="86">
        <f ca="1">IF(AT6=0,0,AT6+(ROW()/100000))</f>
        <v>0</v>
      </c>
      <c r="AV6" s="81">
        <v>1</v>
      </c>
      <c r="AW6" s="81">
        <f ca="1">LARGE($AU$6:$AU$35,AV6)</f>
        <v>0</v>
      </c>
      <c r="AX6" s="82" t="str">
        <f ca="1">IF(AW6=0,"-",INDEX($B$6:$B$35,MATCH(AW6,$AU$6:$AU$35,0),1))</f>
        <v>-</v>
      </c>
    </row>
    <row r="7" spans="1:50" ht="15" x14ac:dyDescent="0.25">
      <c r="A7" s="70">
        <v>2</v>
      </c>
      <c r="B7" s="87" t="s">
        <v>38</v>
      </c>
      <c r="C7" s="70">
        <v>2</v>
      </c>
      <c r="D7" s="87" t="s">
        <v>22</v>
      </c>
      <c r="L7" s="81" t="str">
        <f t="shared" si="0"/>
        <v>Comercial</v>
      </c>
      <c r="M7" s="81">
        <v>2</v>
      </c>
      <c r="N7" s="84">
        <f ca="1">SUMIFS(INDIRECT("tab_salarios[" &amp; N$5 &amp; "]"),tab_salarios[[Área]:[Área]],$B7)</f>
        <v>0</v>
      </c>
      <c r="O7" s="84">
        <f ca="1">SUMIFS(INDIRECT("tab_salarios[" &amp; O$5 &amp; "]"),tab_salarios[[Área]:[Área]],$B7)</f>
        <v>0</v>
      </c>
      <c r="P7" s="84">
        <f ca="1">SUMIFS(INDIRECT("tab_salarios[" &amp; P$5 &amp; "]"),tab_salarios[[Área]:[Área]],$B7)</f>
        <v>0</v>
      </c>
      <c r="Q7" s="84">
        <f ca="1">SUMIFS(INDIRECT("tab_salarios[" &amp; Q$5 &amp; "]"),tab_salarios[[Área]:[Área]],$B7)</f>
        <v>0</v>
      </c>
      <c r="R7" s="84">
        <f ca="1">SUMIFS(INDIRECT("tab_salarios[" &amp; R$5 &amp; "]"),tab_salarios[[Área]:[Área]],$B7)</f>
        <v>0</v>
      </c>
      <c r="S7" s="84">
        <f ca="1">SUMIFS(INDIRECT("tab_salarios[" &amp; S$5 &amp; "]"),tab_salarios[[Área]:[Área]],$B7)</f>
        <v>0</v>
      </c>
      <c r="T7" s="84">
        <f ca="1">SUMIFS(INDIRECT("tab_salarios[" &amp; T$5 &amp; "]"),tab_salarios[[Área]:[Área]],$B7)</f>
        <v>0</v>
      </c>
      <c r="U7" s="84">
        <f ca="1">SUMIFS(INDIRECT("tab_salarios[" &amp; U$5 &amp; "]"),tab_salarios[[Área]:[Área]],$B7)</f>
        <v>0</v>
      </c>
      <c r="V7" s="84">
        <f ca="1">SUMIFS(INDIRECT("tab_salarios[" &amp; V$5 &amp; "]"),tab_salarios[[Área]:[Área]],$B7)</f>
        <v>0</v>
      </c>
      <c r="W7" s="84">
        <f ca="1">SUMIFS(INDIRECT("tab_salarios[" &amp; W$5 &amp; "]"),tab_salarios[[Área]:[Área]],$B7)</f>
        <v>0</v>
      </c>
      <c r="X7" s="84">
        <f ca="1">SUMIFS(INDIRECT("tab_salarios[" &amp; X$5 &amp; "]"),tab_salarios[[Área]:[Área]],$B7)</f>
        <v>0</v>
      </c>
      <c r="Y7" s="84">
        <f ca="1">SUMIFS(INDIRECT("tab_salarios[" &amp; Y$5 &amp; "]"),tab_salarios[[Área]:[Área]],$B7)</f>
        <v>0</v>
      </c>
      <c r="Z7" s="85">
        <f t="shared" ref="Z7:Z35" ca="1" si="1">SUM(N7:Y7)</f>
        <v>0</v>
      </c>
      <c r="AA7" s="86">
        <f t="shared" ref="AA7:AA35" ca="1" si="2">IF(Z7=0,0,Z7+(ROW()/100000))</f>
        <v>0</v>
      </c>
      <c r="AB7" s="81">
        <v>2</v>
      </c>
      <c r="AC7" s="81">
        <f t="shared" ref="AC7:AC35" ca="1" si="3">LARGE($AA$6:$AA$35,AB7)</f>
        <v>0</v>
      </c>
      <c r="AD7" s="82" t="str">
        <f t="shared" ref="AD7:AD35" ca="1" si="4">IF(AC7=0,"-",INDEX($B$6:$B$35,MATCH(AC7,$AA$6:$AA$35,0),1))</f>
        <v>-</v>
      </c>
      <c r="AF7" s="81" t="str">
        <f t="shared" ref="AF7:AF35" si="5">B7</f>
        <v>Comercial</v>
      </c>
      <c r="AG7" s="81">
        <v>2</v>
      </c>
      <c r="AH7" s="84">
        <f ca="1">SUMIFS(INDIRECT("tab_beneficios[" &amp; AH$5 &amp; "]"),tab_beneficios[[Área]:[Área]],$B7)</f>
        <v>0</v>
      </c>
      <c r="AI7" s="84">
        <f ca="1">SUMIFS(INDIRECT("tab_beneficios[" &amp; AI$5 &amp; "]"),tab_beneficios[[Área]:[Área]],$B7)</f>
        <v>0</v>
      </c>
      <c r="AJ7" s="84">
        <f ca="1">SUMIFS(INDIRECT("tab_beneficios[" &amp; AJ$5 &amp; "]"),tab_beneficios[[Área]:[Área]],$B7)</f>
        <v>0</v>
      </c>
      <c r="AK7" s="84">
        <f ca="1">SUMIFS(INDIRECT("tab_beneficios[" &amp; AK$5 &amp; "]"),tab_beneficios[[Área]:[Área]],$B7)</f>
        <v>0</v>
      </c>
      <c r="AL7" s="84">
        <f ca="1">SUMIFS(INDIRECT("tab_beneficios[" &amp; AL$5 &amp; "]"),tab_beneficios[[Área]:[Área]],$B7)</f>
        <v>0</v>
      </c>
      <c r="AM7" s="84">
        <f ca="1">SUMIFS(INDIRECT("tab_beneficios[" &amp; AM$5 &amp; "]"),tab_beneficios[[Área]:[Área]],$B7)</f>
        <v>0</v>
      </c>
      <c r="AN7" s="84">
        <f ca="1">SUMIFS(INDIRECT("tab_beneficios[" &amp; AN$5 &amp; "]"),tab_beneficios[[Área]:[Área]],$B7)</f>
        <v>0</v>
      </c>
      <c r="AO7" s="84">
        <f ca="1">SUMIFS(INDIRECT("tab_beneficios[" &amp; AO$5 &amp; "]"),tab_beneficios[[Área]:[Área]],$B7)</f>
        <v>0</v>
      </c>
      <c r="AP7" s="84">
        <f ca="1">SUMIFS(INDIRECT("tab_beneficios[" &amp; AP$5 &amp; "]"),tab_beneficios[[Área]:[Área]],$B7)</f>
        <v>0</v>
      </c>
      <c r="AQ7" s="84">
        <f ca="1">SUMIFS(INDIRECT("tab_beneficios[" &amp; AQ$5 &amp; "]"),tab_beneficios[[Área]:[Área]],$B7)</f>
        <v>0</v>
      </c>
      <c r="AR7" s="84">
        <f ca="1">SUMIFS(INDIRECT("tab_beneficios[" &amp; AR$5 &amp; "]"),tab_beneficios[[Área]:[Área]],$B7)</f>
        <v>0</v>
      </c>
      <c r="AS7" s="84">
        <f ca="1">SUMIFS(INDIRECT("tab_beneficios[" &amp; AS$5 &amp; "]"),tab_beneficios[[Área]:[Área]],$B7)</f>
        <v>0</v>
      </c>
      <c r="AT7" s="85">
        <f t="shared" ref="AT7:AT35" ca="1" si="6">SUM(AH7:AS7)</f>
        <v>0</v>
      </c>
      <c r="AU7" s="86">
        <f t="shared" ref="AU7:AU35" ca="1" si="7">IF(AT7=0,0,AT7+(ROW()/100000))</f>
        <v>0</v>
      </c>
      <c r="AV7" s="81">
        <v>2</v>
      </c>
      <c r="AW7" s="81">
        <f t="shared" ref="AW7:AW35" ca="1" si="8">LARGE($AU$6:$AU$35,AV7)</f>
        <v>0</v>
      </c>
      <c r="AX7" s="82" t="str">
        <f t="shared" ref="AX7:AX35" ca="1" si="9">IF(AW7=0,"-",INDEX($B$6:$B$35,MATCH(AW7,$AU$6:$AU$35,0),1))</f>
        <v>-</v>
      </c>
    </row>
    <row r="8" spans="1:50" ht="15" x14ac:dyDescent="0.25">
      <c r="A8" s="70">
        <v>3</v>
      </c>
      <c r="B8" s="87" t="s">
        <v>39</v>
      </c>
      <c r="C8" s="70">
        <v>3</v>
      </c>
      <c r="D8" s="87" t="s">
        <v>23</v>
      </c>
      <c r="L8" s="81" t="str">
        <f t="shared" si="0"/>
        <v>Engenharia</v>
      </c>
      <c r="M8" s="81">
        <v>3</v>
      </c>
      <c r="N8" s="84">
        <f ca="1">SUMIFS(INDIRECT("tab_salarios[" &amp; N$5 &amp; "]"),tab_salarios[[Área]:[Área]],$B8)</f>
        <v>0</v>
      </c>
      <c r="O8" s="84">
        <f ca="1">SUMIFS(INDIRECT("tab_salarios[" &amp; O$5 &amp; "]"),tab_salarios[[Área]:[Área]],$B8)</f>
        <v>0</v>
      </c>
      <c r="P8" s="84">
        <f ca="1">SUMIFS(INDIRECT("tab_salarios[" &amp; P$5 &amp; "]"),tab_salarios[[Área]:[Área]],$B8)</f>
        <v>0</v>
      </c>
      <c r="Q8" s="84">
        <f ca="1">SUMIFS(INDIRECT("tab_salarios[" &amp; Q$5 &amp; "]"),tab_salarios[[Área]:[Área]],$B8)</f>
        <v>0</v>
      </c>
      <c r="R8" s="84">
        <f ca="1">SUMIFS(INDIRECT("tab_salarios[" &amp; R$5 &amp; "]"),tab_salarios[[Área]:[Área]],$B8)</f>
        <v>0</v>
      </c>
      <c r="S8" s="84">
        <f ca="1">SUMIFS(INDIRECT("tab_salarios[" &amp; S$5 &amp; "]"),tab_salarios[[Área]:[Área]],$B8)</f>
        <v>0</v>
      </c>
      <c r="T8" s="84">
        <f ca="1">SUMIFS(INDIRECT("tab_salarios[" &amp; T$5 &amp; "]"),tab_salarios[[Área]:[Área]],$B8)</f>
        <v>0</v>
      </c>
      <c r="U8" s="84">
        <f ca="1">SUMIFS(INDIRECT("tab_salarios[" &amp; U$5 &amp; "]"),tab_salarios[[Área]:[Área]],$B8)</f>
        <v>0</v>
      </c>
      <c r="V8" s="84">
        <f ca="1">SUMIFS(INDIRECT("tab_salarios[" &amp; V$5 &amp; "]"),tab_salarios[[Área]:[Área]],$B8)</f>
        <v>0</v>
      </c>
      <c r="W8" s="84">
        <f ca="1">SUMIFS(INDIRECT("tab_salarios[" &amp; W$5 &amp; "]"),tab_salarios[[Área]:[Área]],$B8)</f>
        <v>0</v>
      </c>
      <c r="X8" s="84">
        <f ca="1">SUMIFS(INDIRECT("tab_salarios[" &amp; X$5 &amp; "]"),tab_salarios[[Área]:[Área]],$B8)</f>
        <v>0</v>
      </c>
      <c r="Y8" s="84">
        <f ca="1">SUMIFS(INDIRECT("tab_salarios[" &amp; Y$5 &amp; "]"),tab_salarios[[Área]:[Área]],$B8)</f>
        <v>0</v>
      </c>
      <c r="Z8" s="85">
        <f t="shared" ca="1" si="1"/>
        <v>0</v>
      </c>
      <c r="AA8" s="86">
        <f t="shared" ca="1" si="2"/>
        <v>0</v>
      </c>
      <c r="AB8" s="81">
        <v>3</v>
      </c>
      <c r="AC8" s="81">
        <f t="shared" ca="1" si="3"/>
        <v>0</v>
      </c>
      <c r="AD8" s="82" t="str">
        <f t="shared" ca="1" si="4"/>
        <v>-</v>
      </c>
      <c r="AF8" s="81" t="str">
        <f t="shared" si="5"/>
        <v>Engenharia</v>
      </c>
      <c r="AG8" s="81">
        <v>3</v>
      </c>
      <c r="AH8" s="84">
        <f ca="1">SUMIFS(INDIRECT("tab_beneficios[" &amp; AH$5 &amp; "]"),tab_beneficios[[Área]:[Área]],$B8)</f>
        <v>0</v>
      </c>
      <c r="AI8" s="84">
        <f ca="1">SUMIFS(INDIRECT("tab_beneficios[" &amp; AI$5 &amp; "]"),tab_beneficios[[Área]:[Área]],$B8)</f>
        <v>0</v>
      </c>
      <c r="AJ8" s="84">
        <f ca="1">SUMIFS(INDIRECT("tab_beneficios[" &amp; AJ$5 &amp; "]"),tab_beneficios[[Área]:[Área]],$B8)</f>
        <v>0</v>
      </c>
      <c r="AK8" s="84">
        <f ca="1">SUMIFS(INDIRECT("tab_beneficios[" &amp; AK$5 &amp; "]"),tab_beneficios[[Área]:[Área]],$B8)</f>
        <v>0</v>
      </c>
      <c r="AL8" s="84">
        <f ca="1">SUMIFS(INDIRECT("tab_beneficios[" &amp; AL$5 &amp; "]"),tab_beneficios[[Área]:[Área]],$B8)</f>
        <v>0</v>
      </c>
      <c r="AM8" s="84">
        <f ca="1">SUMIFS(INDIRECT("tab_beneficios[" &amp; AM$5 &amp; "]"),tab_beneficios[[Área]:[Área]],$B8)</f>
        <v>0</v>
      </c>
      <c r="AN8" s="84">
        <f ca="1">SUMIFS(INDIRECT("tab_beneficios[" &amp; AN$5 &amp; "]"),tab_beneficios[[Área]:[Área]],$B8)</f>
        <v>0</v>
      </c>
      <c r="AO8" s="84">
        <f ca="1">SUMIFS(INDIRECT("tab_beneficios[" &amp; AO$5 &amp; "]"),tab_beneficios[[Área]:[Área]],$B8)</f>
        <v>0</v>
      </c>
      <c r="AP8" s="84">
        <f ca="1">SUMIFS(INDIRECT("tab_beneficios[" &amp; AP$5 &amp; "]"),tab_beneficios[[Área]:[Área]],$B8)</f>
        <v>0</v>
      </c>
      <c r="AQ8" s="84">
        <f ca="1">SUMIFS(INDIRECT("tab_beneficios[" &amp; AQ$5 &amp; "]"),tab_beneficios[[Área]:[Área]],$B8)</f>
        <v>0</v>
      </c>
      <c r="AR8" s="84">
        <f ca="1">SUMIFS(INDIRECT("tab_beneficios[" &amp; AR$5 &amp; "]"),tab_beneficios[[Área]:[Área]],$B8)</f>
        <v>0</v>
      </c>
      <c r="AS8" s="84">
        <f ca="1">SUMIFS(INDIRECT("tab_beneficios[" &amp; AS$5 &amp; "]"),tab_beneficios[[Área]:[Área]],$B8)</f>
        <v>0</v>
      </c>
      <c r="AT8" s="85">
        <f t="shared" ca="1" si="6"/>
        <v>0</v>
      </c>
      <c r="AU8" s="86">
        <f t="shared" ca="1" si="7"/>
        <v>0</v>
      </c>
      <c r="AV8" s="81">
        <v>3</v>
      </c>
      <c r="AW8" s="81">
        <f t="shared" ca="1" si="8"/>
        <v>0</v>
      </c>
      <c r="AX8" s="82" t="str">
        <f t="shared" ca="1" si="9"/>
        <v>-</v>
      </c>
    </row>
    <row r="9" spans="1:50" ht="15" x14ac:dyDescent="0.25">
      <c r="A9" s="70">
        <v>4</v>
      </c>
      <c r="B9" s="87" t="s">
        <v>40</v>
      </c>
      <c r="C9" s="70">
        <v>4</v>
      </c>
      <c r="D9" s="87" t="s">
        <v>24</v>
      </c>
      <c r="L9" s="81" t="str">
        <f t="shared" si="0"/>
        <v>Fiscal</v>
      </c>
      <c r="M9" s="81">
        <v>4</v>
      </c>
      <c r="N9" s="84">
        <f ca="1">SUMIFS(INDIRECT("tab_salarios[" &amp; N$5 &amp; "]"),tab_salarios[[Área]:[Área]],$B9)</f>
        <v>0</v>
      </c>
      <c r="O9" s="84">
        <f ca="1">SUMIFS(INDIRECT("tab_salarios[" &amp; O$5 &amp; "]"),tab_salarios[[Área]:[Área]],$B9)</f>
        <v>0</v>
      </c>
      <c r="P9" s="84">
        <f ca="1">SUMIFS(INDIRECT("tab_salarios[" &amp; P$5 &amp; "]"),tab_salarios[[Área]:[Área]],$B9)</f>
        <v>0</v>
      </c>
      <c r="Q9" s="84">
        <f ca="1">SUMIFS(INDIRECT("tab_salarios[" &amp; Q$5 &amp; "]"),tab_salarios[[Área]:[Área]],$B9)</f>
        <v>0</v>
      </c>
      <c r="R9" s="84">
        <f ca="1">SUMIFS(INDIRECT("tab_salarios[" &amp; R$5 &amp; "]"),tab_salarios[[Área]:[Área]],$B9)</f>
        <v>0</v>
      </c>
      <c r="S9" s="84">
        <f ca="1">SUMIFS(INDIRECT("tab_salarios[" &amp; S$5 &amp; "]"),tab_salarios[[Área]:[Área]],$B9)</f>
        <v>0</v>
      </c>
      <c r="T9" s="84">
        <f ca="1">SUMIFS(INDIRECT("tab_salarios[" &amp; T$5 &amp; "]"),tab_salarios[[Área]:[Área]],$B9)</f>
        <v>0</v>
      </c>
      <c r="U9" s="84">
        <f ca="1">SUMIFS(INDIRECT("tab_salarios[" &amp; U$5 &amp; "]"),tab_salarios[[Área]:[Área]],$B9)</f>
        <v>0</v>
      </c>
      <c r="V9" s="84">
        <f ca="1">SUMIFS(INDIRECT("tab_salarios[" &amp; V$5 &amp; "]"),tab_salarios[[Área]:[Área]],$B9)</f>
        <v>0</v>
      </c>
      <c r="W9" s="84">
        <f ca="1">SUMIFS(INDIRECT("tab_salarios[" &amp; W$5 &amp; "]"),tab_salarios[[Área]:[Área]],$B9)</f>
        <v>0</v>
      </c>
      <c r="X9" s="84">
        <f ca="1">SUMIFS(INDIRECT("tab_salarios[" &amp; X$5 &amp; "]"),tab_salarios[[Área]:[Área]],$B9)</f>
        <v>0</v>
      </c>
      <c r="Y9" s="84">
        <f ca="1">SUMIFS(INDIRECT("tab_salarios[" &amp; Y$5 &amp; "]"),tab_salarios[[Área]:[Área]],$B9)</f>
        <v>0</v>
      </c>
      <c r="Z9" s="85">
        <f t="shared" ca="1" si="1"/>
        <v>0</v>
      </c>
      <c r="AA9" s="86">
        <f t="shared" ca="1" si="2"/>
        <v>0</v>
      </c>
      <c r="AB9" s="81">
        <v>4</v>
      </c>
      <c r="AC9" s="81">
        <f t="shared" ca="1" si="3"/>
        <v>0</v>
      </c>
      <c r="AD9" s="82" t="str">
        <f t="shared" ca="1" si="4"/>
        <v>-</v>
      </c>
      <c r="AF9" s="81" t="str">
        <f t="shared" si="5"/>
        <v>Fiscal</v>
      </c>
      <c r="AG9" s="81">
        <v>4</v>
      </c>
      <c r="AH9" s="84">
        <f ca="1">SUMIFS(INDIRECT("tab_beneficios[" &amp; AH$5 &amp; "]"),tab_beneficios[[Área]:[Área]],$B9)</f>
        <v>0</v>
      </c>
      <c r="AI9" s="84">
        <f ca="1">SUMIFS(INDIRECT("tab_beneficios[" &amp; AI$5 &amp; "]"),tab_beneficios[[Área]:[Área]],$B9)</f>
        <v>0</v>
      </c>
      <c r="AJ9" s="84">
        <f ca="1">SUMIFS(INDIRECT("tab_beneficios[" &amp; AJ$5 &amp; "]"),tab_beneficios[[Área]:[Área]],$B9)</f>
        <v>0</v>
      </c>
      <c r="AK9" s="84">
        <f ca="1">SUMIFS(INDIRECT("tab_beneficios[" &amp; AK$5 &amp; "]"),tab_beneficios[[Área]:[Área]],$B9)</f>
        <v>0</v>
      </c>
      <c r="AL9" s="84">
        <f ca="1">SUMIFS(INDIRECT("tab_beneficios[" &amp; AL$5 &amp; "]"),tab_beneficios[[Área]:[Área]],$B9)</f>
        <v>0</v>
      </c>
      <c r="AM9" s="84">
        <f ca="1">SUMIFS(INDIRECT("tab_beneficios[" &amp; AM$5 &amp; "]"),tab_beneficios[[Área]:[Área]],$B9)</f>
        <v>0</v>
      </c>
      <c r="AN9" s="84">
        <f ca="1">SUMIFS(INDIRECT("tab_beneficios[" &amp; AN$5 &amp; "]"),tab_beneficios[[Área]:[Área]],$B9)</f>
        <v>0</v>
      </c>
      <c r="AO9" s="84">
        <f ca="1">SUMIFS(INDIRECT("tab_beneficios[" &amp; AO$5 &amp; "]"),tab_beneficios[[Área]:[Área]],$B9)</f>
        <v>0</v>
      </c>
      <c r="AP9" s="84">
        <f ca="1">SUMIFS(INDIRECT("tab_beneficios[" &amp; AP$5 &amp; "]"),tab_beneficios[[Área]:[Área]],$B9)</f>
        <v>0</v>
      </c>
      <c r="AQ9" s="84">
        <f ca="1">SUMIFS(INDIRECT("tab_beneficios[" &amp; AQ$5 &amp; "]"),tab_beneficios[[Área]:[Área]],$B9)</f>
        <v>0</v>
      </c>
      <c r="AR9" s="84">
        <f ca="1">SUMIFS(INDIRECT("tab_beneficios[" &amp; AR$5 &amp; "]"),tab_beneficios[[Área]:[Área]],$B9)</f>
        <v>0</v>
      </c>
      <c r="AS9" s="84">
        <f ca="1">SUMIFS(INDIRECT("tab_beneficios[" &amp; AS$5 &amp; "]"),tab_beneficios[[Área]:[Área]],$B9)</f>
        <v>0</v>
      </c>
      <c r="AT9" s="85">
        <f t="shared" ca="1" si="6"/>
        <v>0</v>
      </c>
      <c r="AU9" s="86">
        <f t="shared" ca="1" si="7"/>
        <v>0</v>
      </c>
      <c r="AV9" s="81">
        <v>4</v>
      </c>
      <c r="AW9" s="81">
        <f t="shared" ca="1" si="8"/>
        <v>0</v>
      </c>
      <c r="AX9" s="82" t="str">
        <f t="shared" ca="1" si="9"/>
        <v>-</v>
      </c>
    </row>
    <row r="10" spans="1:50" ht="15" x14ac:dyDescent="0.25">
      <c r="A10" s="70">
        <v>5</v>
      </c>
      <c r="B10" s="87" t="s">
        <v>41</v>
      </c>
      <c r="C10" s="70">
        <v>5</v>
      </c>
      <c r="D10" s="87"/>
      <c r="L10" s="81" t="str">
        <f t="shared" si="0"/>
        <v>Almoxarifado</v>
      </c>
      <c r="M10" s="81">
        <v>5</v>
      </c>
      <c r="N10" s="84">
        <f ca="1">SUMIFS(INDIRECT("tab_salarios[" &amp; N$5 &amp; "]"),tab_salarios[[Área]:[Área]],$B10)</f>
        <v>0</v>
      </c>
      <c r="O10" s="84">
        <f ca="1">SUMIFS(INDIRECT("tab_salarios[" &amp; O$5 &amp; "]"),tab_salarios[[Área]:[Área]],$B10)</f>
        <v>0</v>
      </c>
      <c r="P10" s="84">
        <f ca="1">SUMIFS(INDIRECT("tab_salarios[" &amp; P$5 &amp; "]"),tab_salarios[[Área]:[Área]],$B10)</f>
        <v>0</v>
      </c>
      <c r="Q10" s="84">
        <f ca="1">SUMIFS(INDIRECT("tab_salarios[" &amp; Q$5 &amp; "]"),tab_salarios[[Área]:[Área]],$B10)</f>
        <v>0</v>
      </c>
      <c r="R10" s="84">
        <f ca="1">SUMIFS(INDIRECT("tab_salarios[" &amp; R$5 &amp; "]"),tab_salarios[[Área]:[Área]],$B10)</f>
        <v>0</v>
      </c>
      <c r="S10" s="84">
        <f ca="1">SUMIFS(INDIRECT("tab_salarios[" &amp; S$5 &amp; "]"),tab_salarios[[Área]:[Área]],$B10)</f>
        <v>0</v>
      </c>
      <c r="T10" s="84">
        <f ca="1">SUMIFS(INDIRECT("tab_salarios[" &amp; T$5 &amp; "]"),tab_salarios[[Área]:[Área]],$B10)</f>
        <v>0</v>
      </c>
      <c r="U10" s="84">
        <f ca="1">SUMIFS(INDIRECT("tab_salarios[" &amp; U$5 &amp; "]"),tab_salarios[[Área]:[Área]],$B10)</f>
        <v>0</v>
      </c>
      <c r="V10" s="84">
        <f ca="1">SUMIFS(INDIRECT("tab_salarios[" &amp; V$5 &amp; "]"),tab_salarios[[Área]:[Área]],$B10)</f>
        <v>0</v>
      </c>
      <c r="W10" s="84">
        <f ca="1">SUMIFS(INDIRECT("tab_salarios[" &amp; W$5 &amp; "]"),tab_salarios[[Área]:[Área]],$B10)</f>
        <v>0</v>
      </c>
      <c r="X10" s="84">
        <f ca="1">SUMIFS(INDIRECT("tab_salarios[" &amp; X$5 &amp; "]"),tab_salarios[[Área]:[Área]],$B10)</f>
        <v>0</v>
      </c>
      <c r="Y10" s="84">
        <f ca="1">SUMIFS(INDIRECT("tab_salarios[" &amp; Y$5 &amp; "]"),tab_salarios[[Área]:[Área]],$B10)</f>
        <v>0</v>
      </c>
      <c r="Z10" s="85">
        <f t="shared" ca="1" si="1"/>
        <v>0</v>
      </c>
      <c r="AA10" s="86">
        <f t="shared" ca="1" si="2"/>
        <v>0</v>
      </c>
      <c r="AB10" s="81">
        <v>5</v>
      </c>
      <c r="AC10" s="81">
        <f t="shared" ca="1" si="3"/>
        <v>0</v>
      </c>
      <c r="AD10" s="82" t="str">
        <f t="shared" ca="1" si="4"/>
        <v>-</v>
      </c>
      <c r="AF10" s="81" t="str">
        <f t="shared" si="5"/>
        <v>Almoxarifado</v>
      </c>
      <c r="AG10" s="81">
        <v>5</v>
      </c>
      <c r="AH10" s="84">
        <f ca="1">SUMIFS(INDIRECT("tab_beneficios[" &amp; AH$5 &amp; "]"),tab_beneficios[[Área]:[Área]],$B10)</f>
        <v>0</v>
      </c>
      <c r="AI10" s="84">
        <f ca="1">SUMIFS(INDIRECT("tab_beneficios[" &amp; AI$5 &amp; "]"),tab_beneficios[[Área]:[Área]],$B10)</f>
        <v>0</v>
      </c>
      <c r="AJ10" s="84">
        <f ca="1">SUMIFS(INDIRECT("tab_beneficios[" &amp; AJ$5 &amp; "]"),tab_beneficios[[Área]:[Área]],$B10)</f>
        <v>0</v>
      </c>
      <c r="AK10" s="84">
        <f ca="1">SUMIFS(INDIRECT("tab_beneficios[" &amp; AK$5 &amp; "]"),tab_beneficios[[Área]:[Área]],$B10)</f>
        <v>0</v>
      </c>
      <c r="AL10" s="84">
        <f ca="1">SUMIFS(INDIRECT("tab_beneficios[" &amp; AL$5 &amp; "]"),tab_beneficios[[Área]:[Área]],$B10)</f>
        <v>0</v>
      </c>
      <c r="AM10" s="84">
        <f ca="1">SUMIFS(INDIRECT("tab_beneficios[" &amp; AM$5 &amp; "]"),tab_beneficios[[Área]:[Área]],$B10)</f>
        <v>0</v>
      </c>
      <c r="AN10" s="84">
        <f ca="1">SUMIFS(INDIRECT("tab_beneficios[" &amp; AN$5 &amp; "]"),tab_beneficios[[Área]:[Área]],$B10)</f>
        <v>0</v>
      </c>
      <c r="AO10" s="84">
        <f ca="1">SUMIFS(INDIRECT("tab_beneficios[" &amp; AO$5 &amp; "]"),tab_beneficios[[Área]:[Área]],$B10)</f>
        <v>0</v>
      </c>
      <c r="AP10" s="84">
        <f ca="1">SUMIFS(INDIRECT("tab_beneficios[" &amp; AP$5 &amp; "]"),tab_beneficios[[Área]:[Área]],$B10)</f>
        <v>0</v>
      </c>
      <c r="AQ10" s="84">
        <f ca="1">SUMIFS(INDIRECT("tab_beneficios[" &amp; AQ$5 &amp; "]"),tab_beneficios[[Área]:[Área]],$B10)</f>
        <v>0</v>
      </c>
      <c r="AR10" s="84">
        <f ca="1">SUMIFS(INDIRECT("tab_beneficios[" &amp; AR$5 &amp; "]"),tab_beneficios[[Área]:[Área]],$B10)</f>
        <v>0</v>
      </c>
      <c r="AS10" s="84">
        <f ca="1">SUMIFS(INDIRECT("tab_beneficios[" &amp; AS$5 &amp; "]"),tab_beneficios[[Área]:[Área]],$B10)</f>
        <v>0</v>
      </c>
      <c r="AT10" s="85">
        <f t="shared" ca="1" si="6"/>
        <v>0</v>
      </c>
      <c r="AU10" s="86">
        <f t="shared" ca="1" si="7"/>
        <v>0</v>
      </c>
      <c r="AV10" s="81">
        <v>5</v>
      </c>
      <c r="AW10" s="81">
        <f t="shared" ca="1" si="8"/>
        <v>0</v>
      </c>
      <c r="AX10" s="82" t="str">
        <f t="shared" ca="1" si="9"/>
        <v>-</v>
      </c>
    </row>
    <row r="11" spans="1:50" ht="15" x14ac:dyDescent="0.25">
      <c r="A11" s="70">
        <v>6</v>
      </c>
      <c r="B11" s="87"/>
      <c r="C11" s="70">
        <v>6</v>
      </c>
      <c r="D11" s="87"/>
      <c r="L11" s="81">
        <f t="shared" si="0"/>
        <v>0</v>
      </c>
      <c r="M11" s="81">
        <v>6</v>
      </c>
      <c r="N11" s="84">
        <f ca="1">SUMIFS(INDIRECT("tab_salarios[" &amp; N$5 &amp; "]"),tab_salarios[[Área]:[Área]],$B11)</f>
        <v>0</v>
      </c>
      <c r="O11" s="84">
        <f ca="1">SUMIFS(INDIRECT("tab_salarios[" &amp; O$5 &amp; "]"),tab_salarios[[Área]:[Área]],$B11)</f>
        <v>0</v>
      </c>
      <c r="P11" s="84">
        <f ca="1">SUMIFS(INDIRECT("tab_salarios[" &amp; P$5 &amp; "]"),tab_salarios[[Área]:[Área]],$B11)</f>
        <v>0</v>
      </c>
      <c r="Q11" s="84">
        <f ca="1">SUMIFS(INDIRECT("tab_salarios[" &amp; Q$5 &amp; "]"),tab_salarios[[Área]:[Área]],$B11)</f>
        <v>0</v>
      </c>
      <c r="R11" s="84">
        <f ca="1">SUMIFS(INDIRECT("tab_salarios[" &amp; R$5 &amp; "]"),tab_salarios[[Área]:[Área]],$B11)</f>
        <v>0</v>
      </c>
      <c r="S11" s="84">
        <f ca="1">SUMIFS(INDIRECT("tab_salarios[" &amp; S$5 &amp; "]"),tab_salarios[[Área]:[Área]],$B11)</f>
        <v>0</v>
      </c>
      <c r="T11" s="84">
        <f ca="1">SUMIFS(INDIRECT("tab_salarios[" &amp; T$5 &amp; "]"),tab_salarios[[Área]:[Área]],$B11)</f>
        <v>0</v>
      </c>
      <c r="U11" s="84">
        <f ca="1">SUMIFS(INDIRECT("tab_salarios[" &amp; U$5 &amp; "]"),tab_salarios[[Área]:[Área]],$B11)</f>
        <v>0</v>
      </c>
      <c r="V11" s="84">
        <f ca="1">SUMIFS(INDIRECT("tab_salarios[" &amp; V$5 &amp; "]"),tab_salarios[[Área]:[Área]],$B11)</f>
        <v>0</v>
      </c>
      <c r="W11" s="84">
        <f ca="1">SUMIFS(INDIRECT("tab_salarios[" &amp; W$5 &amp; "]"),tab_salarios[[Área]:[Área]],$B11)</f>
        <v>0</v>
      </c>
      <c r="X11" s="84">
        <f ca="1">SUMIFS(INDIRECT("tab_salarios[" &amp; X$5 &amp; "]"),tab_salarios[[Área]:[Área]],$B11)</f>
        <v>0</v>
      </c>
      <c r="Y11" s="84">
        <f ca="1">SUMIFS(INDIRECT("tab_salarios[" &amp; Y$5 &amp; "]"),tab_salarios[[Área]:[Área]],$B11)</f>
        <v>0</v>
      </c>
      <c r="Z11" s="85">
        <f t="shared" ca="1" si="1"/>
        <v>0</v>
      </c>
      <c r="AA11" s="86">
        <f t="shared" ca="1" si="2"/>
        <v>0</v>
      </c>
      <c r="AB11" s="81">
        <v>6</v>
      </c>
      <c r="AC11" s="81">
        <f t="shared" ca="1" si="3"/>
        <v>0</v>
      </c>
      <c r="AD11" s="82" t="str">
        <f t="shared" ca="1" si="4"/>
        <v>-</v>
      </c>
      <c r="AF11" s="81">
        <f t="shared" si="5"/>
        <v>0</v>
      </c>
      <c r="AG11" s="81">
        <v>6</v>
      </c>
      <c r="AH11" s="84">
        <f ca="1">SUMIFS(INDIRECT("tab_beneficios[" &amp; AH$5 &amp; "]"),tab_beneficios[[Área]:[Área]],$B11)</f>
        <v>0</v>
      </c>
      <c r="AI11" s="84">
        <f ca="1">SUMIFS(INDIRECT("tab_beneficios[" &amp; AI$5 &amp; "]"),tab_beneficios[[Área]:[Área]],$B11)</f>
        <v>0</v>
      </c>
      <c r="AJ11" s="84">
        <f ca="1">SUMIFS(INDIRECT("tab_beneficios[" &amp; AJ$5 &amp; "]"),tab_beneficios[[Área]:[Área]],$B11)</f>
        <v>0</v>
      </c>
      <c r="AK11" s="84">
        <f ca="1">SUMIFS(INDIRECT("tab_beneficios[" &amp; AK$5 &amp; "]"),tab_beneficios[[Área]:[Área]],$B11)</f>
        <v>0</v>
      </c>
      <c r="AL11" s="84">
        <f ca="1">SUMIFS(INDIRECT("tab_beneficios[" &amp; AL$5 &amp; "]"),tab_beneficios[[Área]:[Área]],$B11)</f>
        <v>0</v>
      </c>
      <c r="AM11" s="84">
        <f ca="1">SUMIFS(INDIRECT("tab_beneficios[" &amp; AM$5 &amp; "]"),tab_beneficios[[Área]:[Área]],$B11)</f>
        <v>0</v>
      </c>
      <c r="AN11" s="84">
        <f ca="1">SUMIFS(INDIRECT("tab_beneficios[" &amp; AN$5 &amp; "]"),tab_beneficios[[Área]:[Área]],$B11)</f>
        <v>0</v>
      </c>
      <c r="AO11" s="84">
        <f ca="1">SUMIFS(INDIRECT("tab_beneficios[" &amp; AO$5 &amp; "]"),tab_beneficios[[Área]:[Área]],$B11)</f>
        <v>0</v>
      </c>
      <c r="AP11" s="84">
        <f ca="1">SUMIFS(INDIRECT("tab_beneficios[" &amp; AP$5 &amp; "]"),tab_beneficios[[Área]:[Área]],$B11)</f>
        <v>0</v>
      </c>
      <c r="AQ11" s="84">
        <f ca="1">SUMIFS(INDIRECT("tab_beneficios[" &amp; AQ$5 &amp; "]"),tab_beneficios[[Área]:[Área]],$B11)</f>
        <v>0</v>
      </c>
      <c r="AR11" s="84">
        <f ca="1">SUMIFS(INDIRECT("tab_beneficios[" &amp; AR$5 &amp; "]"),tab_beneficios[[Área]:[Área]],$B11)</f>
        <v>0</v>
      </c>
      <c r="AS11" s="84">
        <f ca="1">SUMIFS(INDIRECT("tab_beneficios[" &amp; AS$5 &amp; "]"),tab_beneficios[[Área]:[Área]],$B11)</f>
        <v>0</v>
      </c>
      <c r="AT11" s="85">
        <f t="shared" ca="1" si="6"/>
        <v>0</v>
      </c>
      <c r="AU11" s="86">
        <f t="shared" ca="1" si="7"/>
        <v>0</v>
      </c>
      <c r="AV11" s="81">
        <v>6</v>
      </c>
      <c r="AW11" s="81">
        <f t="shared" ca="1" si="8"/>
        <v>0</v>
      </c>
      <c r="AX11" s="82" t="str">
        <f t="shared" ca="1" si="9"/>
        <v>-</v>
      </c>
    </row>
    <row r="12" spans="1:50" ht="15" x14ac:dyDescent="0.25">
      <c r="A12" s="70">
        <v>7</v>
      </c>
      <c r="B12" s="87"/>
      <c r="C12" s="70">
        <v>7</v>
      </c>
      <c r="D12" s="87"/>
      <c r="L12" s="81">
        <f t="shared" si="0"/>
        <v>0</v>
      </c>
      <c r="M12" s="81">
        <v>7</v>
      </c>
      <c r="N12" s="84">
        <f ca="1">SUMIFS(INDIRECT("tab_salarios[" &amp; N$5 &amp; "]"),tab_salarios[[Área]:[Área]],$B12)</f>
        <v>0</v>
      </c>
      <c r="O12" s="84">
        <f ca="1">SUMIFS(INDIRECT("tab_salarios[" &amp; O$5 &amp; "]"),tab_salarios[[Área]:[Área]],$B12)</f>
        <v>0</v>
      </c>
      <c r="P12" s="84">
        <f ca="1">SUMIFS(INDIRECT("tab_salarios[" &amp; P$5 &amp; "]"),tab_salarios[[Área]:[Área]],$B12)</f>
        <v>0</v>
      </c>
      <c r="Q12" s="84">
        <f ca="1">SUMIFS(INDIRECT("tab_salarios[" &amp; Q$5 &amp; "]"),tab_salarios[[Área]:[Área]],$B12)</f>
        <v>0</v>
      </c>
      <c r="R12" s="84">
        <f ca="1">SUMIFS(INDIRECT("tab_salarios[" &amp; R$5 &amp; "]"),tab_salarios[[Área]:[Área]],$B12)</f>
        <v>0</v>
      </c>
      <c r="S12" s="84">
        <f ca="1">SUMIFS(INDIRECT("tab_salarios[" &amp; S$5 &amp; "]"),tab_salarios[[Área]:[Área]],$B12)</f>
        <v>0</v>
      </c>
      <c r="T12" s="84">
        <f ca="1">SUMIFS(INDIRECT("tab_salarios[" &amp; T$5 &amp; "]"),tab_salarios[[Área]:[Área]],$B12)</f>
        <v>0</v>
      </c>
      <c r="U12" s="84">
        <f ca="1">SUMIFS(INDIRECT("tab_salarios[" &amp; U$5 &amp; "]"),tab_salarios[[Área]:[Área]],$B12)</f>
        <v>0</v>
      </c>
      <c r="V12" s="84">
        <f ca="1">SUMIFS(INDIRECT("tab_salarios[" &amp; V$5 &amp; "]"),tab_salarios[[Área]:[Área]],$B12)</f>
        <v>0</v>
      </c>
      <c r="W12" s="84">
        <f ca="1">SUMIFS(INDIRECT("tab_salarios[" &amp; W$5 &amp; "]"),tab_salarios[[Área]:[Área]],$B12)</f>
        <v>0</v>
      </c>
      <c r="X12" s="84">
        <f ca="1">SUMIFS(INDIRECT("tab_salarios[" &amp; X$5 &amp; "]"),tab_salarios[[Área]:[Área]],$B12)</f>
        <v>0</v>
      </c>
      <c r="Y12" s="84">
        <f ca="1">SUMIFS(INDIRECT("tab_salarios[" &amp; Y$5 &amp; "]"),tab_salarios[[Área]:[Área]],$B12)</f>
        <v>0</v>
      </c>
      <c r="Z12" s="85">
        <f t="shared" ca="1" si="1"/>
        <v>0</v>
      </c>
      <c r="AA12" s="86">
        <f t="shared" ca="1" si="2"/>
        <v>0</v>
      </c>
      <c r="AB12" s="81">
        <v>7</v>
      </c>
      <c r="AC12" s="81">
        <f t="shared" ca="1" si="3"/>
        <v>0</v>
      </c>
      <c r="AD12" s="82" t="str">
        <f t="shared" ca="1" si="4"/>
        <v>-</v>
      </c>
      <c r="AF12" s="81">
        <f t="shared" si="5"/>
        <v>0</v>
      </c>
      <c r="AG12" s="81">
        <v>7</v>
      </c>
      <c r="AH12" s="84">
        <f ca="1">SUMIFS(INDIRECT("tab_beneficios[" &amp; AH$5 &amp; "]"),tab_beneficios[[Área]:[Área]],$B12)</f>
        <v>0</v>
      </c>
      <c r="AI12" s="84">
        <f ca="1">SUMIFS(INDIRECT("tab_beneficios[" &amp; AI$5 &amp; "]"),tab_beneficios[[Área]:[Área]],$B12)</f>
        <v>0</v>
      </c>
      <c r="AJ12" s="84">
        <f ca="1">SUMIFS(INDIRECT("tab_beneficios[" &amp; AJ$5 &amp; "]"),tab_beneficios[[Área]:[Área]],$B12)</f>
        <v>0</v>
      </c>
      <c r="AK12" s="84">
        <f ca="1">SUMIFS(INDIRECT("tab_beneficios[" &amp; AK$5 &amp; "]"),tab_beneficios[[Área]:[Área]],$B12)</f>
        <v>0</v>
      </c>
      <c r="AL12" s="84">
        <f ca="1">SUMIFS(INDIRECT("tab_beneficios[" &amp; AL$5 &amp; "]"),tab_beneficios[[Área]:[Área]],$B12)</f>
        <v>0</v>
      </c>
      <c r="AM12" s="84">
        <f ca="1">SUMIFS(INDIRECT("tab_beneficios[" &amp; AM$5 &amp; "]"),tab_beneficios[[Área]:[Área]],$B12)</f>
        <v>0</v>
      </c>
      <c r="AN12" s="84">
        <f ca="1">SUMIFS(INDIRECT("tab_beneficios[" &amp; AN$5 &amp; "]"),tab_beneficios[[Área]:[Área]],$B12)</f>
        <v>0</v>
      </c>
      <c r="AO12" s="84">
        <f ca="1">SUMIFS(INDIRECT("tab_beneficios[" &amp; AO$5 &amp; "]"),tab_beneficios[[Área]:[Área]],$B12)</f>
        <v>0</v>
      </c>
      <c r="AP12" s="84">
        <f ca="1">SUMIFS(INDIRECT("tab_beneficios[" &amp; AP$5 &amp; "]"),tab_beneficios[[Área]:[Área]],$B12)</f>
        <v>0</v>
      </c>
      <c r="AQ12" s="84">
        <f ca="1">SUMIFS(INDIRECT("tab_beneficios[" &amp; AQ$5 &amp; "]"),tab_beneficios[[Área]:[Área]],$B12)</f>
        <v>0</v>
      </c>
      <c r="AR12" s="84">
        <f ca="1">SUMIFS(INDIRECT("tab_beneficios[" &amp; AR$5 &amp; "]"),tab_beneficios[[Área]:[Área]],$B12)</f>
        <v>0</v>
      </c>
      <c r="AS12" s="84">
        <f ca="1">SUMIFS(INDIRECT("tab_beneficios[" &amp; AS$5 &amp; "]"),tab_beneficios[[Área]:[Área]],$B12)</f>
        <v>0</v>
      </c>
      <c r="AT12" s="85">
        <f t="shared" ca="1" si="6"/>
        <v>0</v>
      </c>
      <c r="AU12" s="86">
        <f t="shared" ca="1" si="7"/>
        <v>0</v>
      </c>
      <c r="AV12" s="81">
        <v>7</v>
      </c>
      <c r="AW12" s="81">
        <f t="shared" ca="1" si="8"/>
        <v>0</v>
      </c>
      <c r="AX12" s="82" t="str">
        <f t="shared" ca="1" si="9"/>
        <v>-</v>
      </c>
    </row>
    <row r="13" spans="1:50" ht="15" x14ac:dyDescent="0.25">
      <c r="A13" s="70">
        <v>8</v>
      </c>
      <c r="B13" s="87"/>
      <c r="C13" s="70">
        <v>8</v>
      </c>
      <c r="D13" s="87"/>
      <c r="L13" s="81">
        <f t="shared" si="0"/>
        <v>0</v>
      </c>
      <c r="M13" s="81">
        <v>8</v>
      </c>
      <c r="N13" s="84">
        <f ca="1">SUMIFS(INDIRECT("tab_salarios[" &amp; N$5 &amp; "]"),tab_salarios[[Área]:[Área]],$B13)</f>
        <v>0</v>
      </c>
      <c r="O13" s="84">
        <f ca="1">SUMIFS(INDIRECT("tab_salarios[" &amp; O$5 &amp; "]"),tab_salarios[[Área]:[Área]],$B13)</f>
        <v>0</v>
      </c>
      <c r="P13" s="84">
        <f ca="1">SUMIFS(INDIRECT("tab_salarios[" &amp; P$5 &amp; "]"),tab_salarios[[Área]:[Área]],$B13)</f>
        <v>0</v>
      </c>
      <c r="Q13" s="84">
        <f ca="1">SUMIFS(INDIRECT("tab_salarios[" &amp; Q$5 &amp; "]"),tab_salarios[[Área]:[Área]],$B13)</f>
        <v>0</v>
      </c>
      <c r="R13" s="84">
        <f ca="1">SUMIFS(INDIRECT("tab_salarios[" &amp; R$5 &amp; "]"),tab_salarios[[Área]:[Área]],$B13)</f>
        <v>0</v>
      </c>
      <c r="S13" s="84">
        <f ca="1">SUMIFS(INDIRECT("tab_salarios[" &amp; S$5 &amp; "]"),tab_salarios[[Área]:[Área]],$B13)</f>
        <v>0</v>
      </c>
      <c r="T13" s="84">
        <f ca="1">SUMIFS(INDIRECT("tab_salarios[" &amp; T$5 &amp; "]"),tab_salarios[[Área]:[Área]],$B13)</f>
        <v>0</v>
      </c>
      <c r="U13" s="84">
        <f ca="1">SUMIFS(INDIRECT("tab_salarios[" &amp; U$5 &amp; "]"),tab_salarios[[Área]:[Área]],$B13)</f>
        <v>0</v>
      </c>
      <c r="V13" s="84">
        <f ca="1">SUMIFS(INDIRECT("tab_salarios[" &amp; V$5 &amp; "]"),tab_salarios[[Área]:[Área]],$B13)</f>
        <v>0</v>
      </c>
      <c r="W13" s="84">
        <f ca="1">SUMIFS(INDIRECT("tab_salarios[" &amp; W$5 &amp; "]"),tab_salarios[[Área]:[Área]],$B13)</f>
        <v>0</v>
      </c>
      <c r="X13" s="84">
        <f ca="1">SUMIFS(INDIRECT("tab_salarios[" &amp; X$5 &amp; "]"),tab_salarios[[Área]:[Área]],$B13)</f>
        <v>0</v>
      </c>
      <c r="Y13" s="84">
        <f ca="1">SUMIFS(INDIRECT("tab_salarios[" &amp; Y$5 &amp; "]"),tab_salarios[[Área]:[Área]],$B13)</f>
        <v>0</v>
      </c>
      <c r="Z13" s="85">
        <f t="shared" ca="1" si="1"/>
        <v>0</v>
      </c>
      <c r="AA13" s="86">
        <f t="shared" ca="1" si="2"/>
        <v>0</v>
      </c>
      <c r="AB13" s="81">
        <v>8</v>
      </c>
      <c r="AC13" s="81">
        <f t="shared" ca="1" si="3"/>
        <v>0</v>
      </c>
      <c r="AD13" s="82" t="str">
        <f t="shared" ca="1" si="4"/>
        <v>-</v>
      </c>
      <c r="AF13" s="81">
        <f t="shared" si="5"/>
        <v>0</v>
      </c>
      <c r="AG13" s="81">
        <v>8</v>
      </c>
      <c r="AH13" s="84">
        <f ca="1">SUMIFS(INDIRECT("tab_beneficios[" &amp; AH$5 &amp; "]"),tab_beneficios[[Área]:[Área]],$B13)</f>
        <v>0</v>
      </c>
      <c r="AI13" s="84">
        <f ca="1">SUMIFS(INDIRECT("tab_beneficios[" &amp; AI$5 &amp; "]"),tab_beneficios[[Área]:[Área]],$B13)</f>
        <v>0</v>
      </c>
      <c r="AJ13" s="84">
        <f ca="1">SUMIFS(INDIRECT("tab_beneficios[" &amp; AJ$5 &amp; "]"),tab_beneficios[[Área]:[Área]],$B13)</f>
        <v>0</v>
      </c>
      <c r="AK13" s="84">
        <f ca="1">SUMIFS(INDIRECT("tab_beneficios[" &amp; AK$5 &amp; "]"),tab_beneficios[[Área]:[Área]],$B13)</f>
        <v>0</v>
      </c>
      <c r="AL13" s="84">
        <f ca="1">SUMIFS(INDIRECT("tab_beneficios[" &amp; AL$5 &amp; "]"),tab_beneficios[[Área]:[Área]],$B13)</f>
        <v>0</v>
      </c>
      <c r="AM13" s="84">
        <f ca="1">SUMIFS(INDIRECT("tab_beneficios[" &amp; AM$5 &amp; "]"),tab_beneficios[[Área]:[Área]],$B13)</f>
        <v>0</v>
      </c>
      <c r="AN13" s="84">
        <f ca="1">SUMIFS(INDIRECT("tab_beneficios[" &amp; AN$5 &amp; "]"),tab_beneficios[[Área]:[Área]],$B13)</f>
        <v>0</v>
      </c>
      <c r="AO13" s="84">
        <f ca="1">SUMIFS(INDIRECT("tab_beneficios[" &amp; AO$5 &amp; "]"),tab_beneficios[[Área]:[Área]],$B13)</f>
        <v>0</v>
      </c>
      <c r="AP13" s="84">
        <f ca="1">SUMIFS(INDIRECT("tab_beneficios[" &amp; AP$5 &amp; "]"),tab_beneficios[[Área]:[Área]],$B13)</f>
        <v>0</v>
      </c>
      <c r="AQ13" s="84">
        <f ca="1">SUMIFS(INDIRECT("tab_beneficios[" &amp; AQ$5 &amp; "]"),tab_beneficios[[Área]:[Área]],$B13)</f>
        <v>0</v>
      </c>
      <c r="AR13" s="84">
        <f ca="1">SUMIFS(INDIRECT("tab_beneficios[" &amp; AR$5 &amp; "]"),tab_beneficios[[Área]:[Área]],$B13)</f>
        <v>0</v>
      </c>
      <c r="AS13" s="84">
        <f ca="1">SUMIFS(INDIRECT("tab_beneficios[" &amp; AS$5 &amp; "]"),tab_beneficios[[Área]:[Área]],$B13)</f>
        <v>0</v>
      </c>
      <c r="AT13" s="85">
        <f t="shared" ca="1" si="6"/>
        <v>0</v>
      </c>
      <c r="AU13" s="86">
        <f t="shared" ca="1" si="7"/>
        <v>0</v>
      </c>
      <c r="AV13" s="81">
        <v>8</v>
      </c>
      <c r="AW13" s="81">
        <f t="shared" ca="1" si="8"/>
        <v>0</v>
      </c>
      <c r="AX13" s="82" t="str">
        <f t="shared" ca="1" si="9"/>
        <v>-</v>
      </c>
    </row>
    <row r="14" spans="1:50" ht="15" x14ac:dyDescent="0.25">
      <c r="A14" s="70">
        <v>9</v>
      </c>
      <c r="B14" s="87"/>
      <c r="C14" s="70">
        <v>9</v>
      </c>
      <c r="D14" s="87"/>
      <c r="L14" s="81">
        <f t="shared" si="0"/>
        <v>0</v>
      </c>
      <c r="M14" s="81">
        <v>9</v>
      </c>
      <c r="N14" s="84">
        <f ca="1">SUMIFS(INDIRECT("tab_salarios[" &amp; N$5 &amp; "]"),tab_salarios[[Área]:[Área]],$B14)</f>
        <v>0</v>
      </c>
      <c r="O14" s="84">
        <f ca="1">SUMIFS(INDIRECT("tab_salarios[" &amp; O$5 &amp; "]"),tab_salarios[[Área]:[Área]],$B14)</f>
        <v>0</v>
      </c>
      <c r="P14" s="84">
        <f ca="1">SUMIFS(INDIRECT("tab_salarios[" &amp; P$5 &amp; "]"),tab_salarios[[Área]:[Área]],$B14)</f>
        <v>0</v>
      </c>
      <c r="Q14" s="84">
        <f ca="1">SUMIFS(INDIRECT("tab_salarios[" &amp; Q$5 &amp; "]"),tab_salarios[[Área]:[Área]],$B14)</f>
        <v>0</v>
      </c>
      <c r="R14" s="84">
        <f ca="1">SUMIFS(INDIRECT("tab_salarios[" &amp; R$5 &amp; "]"),tab_salarios[[Área]:[Área]],$B14)</f>
        <v>0</v>
      </c>
      <c r="S14" s="84">
        <f ca="1">SUMIFS(INDIRECT("tab_salarios[" &amp; S$5 &amp; "]"),tab_salarios[[Área]:[Área]],$B14)</f>
        <v>0</v>
      </c>
      <c r="T14" s="84">
        <f ca="1">SUMIFS(INDIRECT("tab_salarios[" &amp; T$5 &amp; "]"),tab_salarios[[Área]:[Área]],$B14)</f>
        <v>0</v>
      </c>
      <c r="U14" s="84">
        <f ca="1">SUMIFS(INDIRECT("tab_salarios[" &amp; U$5 &amp; "]"),tab_salarios[[Área]:[Área]],$B14)</f>
        <v>0</v>
      </c>
      <c r="V14" s="84">
        <f ca="1">SUMIFS(INDIRECT("tab_salarios[" &amp; V$5 &amp; "]"),tab_salarios[[Área]:[Área]],$B14)</f>
        <v>0</v>
      </c>
      <c r="W14" s="84">
        <f ca="1">SUMIFS(INDIRECT("tab_salarios[" &amp; W$5 &amp; "]"),tab_salarios[[Área]:[Área]],$B14)</f>
        <v>0</v>
      </c>
      <c r="X14" s="84">
        <f ca="1">SUMIFS(INDIRECT("tab_salarios[" &amp; X$5 &amp; "]"),tab_salarios[[Área]:[Área]],$B14)</f>
        <v>0</v>
      </c>
      <c r="Y14" s="84">
        <f ca="1">SUMIFS(INDIRECT("tab_salarios[" &amp; Y$5 &amp; "]"),tab_salarios[[Área]:[Área]],$B14)</f>
        <v>0</v>
      </c>
      <c r="Z14" s="85">
        <f t="shared" ca="1" si="1"/>
        <v>0</v>
      </c>
      <c r="AA14" s="86">
        <f t="shared" ca="1" si="2"/>
        <v>0</v>
      </c>
      <c r="AB14" s="81">
        <v>9</v>
      </c>
      <c r="AC14" s="81">
        <f t="shared" ca="1" si="3"/>
        <v>0</v>
      </c>
      <c r="AD14" s="82" t="str">
        <f t="shared" ca="1" si="4"/>
        <v>-</v>
      </c>
      <c r="AF14" s="81">
        <f t="shared" si="5"/>
        <v>0</v>
      </c>
      <c r="AG14" s="81">
        <v>9</v>
      </c>
      <c r="AH14" s="84">
        <f ca="1">SUMIFS(INDIRECT("tab_beneficios[" &amp; AH$5 &amp; "]"),tab_beneficios[[Área]:[Área]],$B14)</f>
        <v>0</v>
      </c>
      <c r="AI14" s="84">
        <f ca="1">SUMIFS(INDIRECT("tab_beneficios[" &amp; AI$5 &amp; "]"),tab_beneficios[[Área]:[Área]],$B14)</f>
        <v>0</v>
      </c>
      <c r="AJ14" s="84">
        <f ca="1">SUMIFS(INDIRECT("tab_beneficios[" &amp; AJ$5 &amp; "]"),tab_beneficios[[Área]:[Área]],$B14)</f>
        <v>0</v>
      </c>
      <c r="AK14" s="84">
        <f ca="1">SUMIFS(INDIRECT("tab_beneficios[" &amp; AK$5 &amp; "]"),tab_beneficios[[Área]:[Área]],$B14)</f>
        <v>0</v>
      </c>
      <c r="AL14" s="84">
        <f ca="1">SUMIFS(INDIRECT("tab_beneficios[" &amp; AL$5 &amp; "]"),tab_beneficios[[Área]:[Área]],$B14)</f>
        <v>0</v>
      </c>
      <c r="AM14" s="84">
        <f ca="1">SUMIFS(INDIRECT("tab_beneficios[" &amp; AM$5 &amp; "]"),tab_beneficios[[Área]:[Área]],$B14)</f>
        <v>0</v>
      </c>
      <c r="AN14" s="84">
        <f ca="1">SUMIFS(INDIRECT("tab_beneficios[" &amp; AN$5 &amp; "]"),tab_beneficios[[Área]:[Área]],$B14)</f>
        <v>0</v>
      </c>
      <c r="AO14" s="84">
        <f ca="1">SUMIFS(INDIRECT("tab_beneficios[" &amp; AO$5 &amp; "]"),tab_beneficios[[Área]:[Área]],$B14)</f>
        <v>0</v>
      </c>
      <c r="AP14" s="84">
        <f ca="1">SUMIFS(INDIRECT("tab_beneficios[" &amp; AP$5 &amp; "]"),tab_beneficios[[Área]:[Área]],$B14)</f>
        <v>0</v>
      </c>
      <c r="AQ14" s="84">
        <f ca="1">SUMIFS(INDIRECT("tab_beneficios[" &amp; AQ$5 &amp; "]"),tab_beneficios[[Área]:[Área]],$B14)</f>
        <v>0</v>
      </c>
      <c r="AR14" s="84">
        <f ca="1">SUMIFS(INDIRECT("tab_beneficios[" &amp; AR$5 &amp; "]"),tab_beneficios[[Área]:[Área]],$B14)</f>
        <v>0</v>
      </c>
      <c r="AS14" s="84">
        <f ca="1">SUMIFS(INDIRECT("tab_beneficios[" &amp; AS$5 &amp; "]"),tab_beneficios[[Área]:[Área]],$B14)</f>
        <v>0</v>
      </c>
      <c r="AT14" s="85">
        <f t="shared" ca="1" si="6"/>
        <v>0</v>
      </c>
      <c r="AU14" s="86">
        <f t="shared" ca="1" si="7"/>
        <v>0</v>
      </c>
      <c r="AV14" s="81">
        <v>9</v>
      </c>
      <c r="AW14" s="81">
        <f t="shared" ca="1" si="8"/>
        <v>0</v>
      </c>
      <c r="AX14" s="82" t="str">
        <f t="shared" ca="1" si="9"/>
        <v>-</v>
      </c>
    </row>
    <row r="15" spans="1:50" ht="15" x14ac:dyDescent="0.25">
      <c r="A15" s="70">
        <v>10</v>
      </c>
      <c r="B15" s="87"/>
      <c r="C15" s="70">
        <v>10</v>
      </c>
      <c r="D15" s="87"/>
      <c r="L15" s="81">
        <f t="shared" si="0"/>
        <v>0</v>
      </c>
      <c r="M15" s="81">
        <v>10</v>
      </c>
      <c r="N15" s="84">
        <f ca="1">SUMIFS(INDIRECT("tab_salarios[" &amp; N$5 &amp; "]"),tab_salarios[[Área]:[Área]],$B15)</f>
        <v>0</v>
      </c>
      <c r="O15" s="84">
        <f ca="1">SUMIFS(INDIRECT("tab_salarios[" &amp; O$5 &amp; "]"),tab_salarios[[Área]:[Área]],$B15)</f>
        <v>0</v>
      </c>
      <c r="P15" s="84">
        <f ca="1">SUMIFS(INDIRECT("tab_salarios[" &amp; P$5 &amp; "]"),tab_salarios[[Área]:[Área]],$B15)</f>
        <v>0</v>
      </c>
      <c r="Q15" s="84">
        <f ca="1">SUMIFS(INDIRECT("tab_salarios[" &amp; Q$5 &amp; "]"),tab_salarios[[Área]:[Área]],$B15)</f>
        <v>0</v>
      </c>
      <c r="R15" s="84">
        <f ca="1">SUMIFS(INDIRECT("tab_salarios[" &amp; R$5 &amp; "]"),tab_salarios[[Área]:[Área]],$B15)</f>
        <v>0</v>
      </c>
      <c r="S15" s="84">
        <f ca="1">SUMIFS(INDIRECT("tab_salarios[" &amp; S$5 &amp; "]"),tab_salarios[[Área]:[Área]],$B15)</f>
        <v>0</v>
      </c>
      <c r="T15" s="84">
        <f ca="1">SUMIFS(INDIRECT("tab_salarios[" &amp; T$5 &amp; "]"),tab_salarios[[Área]:[Área]],$B15)</f>
        <v>0</v>
      </c>
      <c r="U15" s="84">
        <f ca="1">SUMIFS(INDIRECT("tab_salarios[" &amp; U$5 &amp; "]"),tab_salarios[[Área]:[Área]],$B15)</f>
        <v>0</v>
      </c>
      <c r="V15" s="84">
        <f ca="1">SUMIFS(INDIRECT("tab_salarios[" &amp; V$5 &amp; "]"),tab_salarios[[Área]:[Área]],$B15)</f>
        <v>0</v>
      </c>
      <c r="W15" s="84">
        <f ca="1">SUMIFS(INDIRECT("tab_salarios[" &amp; W$5 &amp; "]"),tab_salarios[[Área]:[Área]],$B15)</f>
        <v>0</v>
      </c>
      <c r="X15" s="84">
        <f ca="1">SUMIFS(INDIRECT("tab_salarios[" &amp; X$5 &amp; "]"),tab_salarios[[Área]:[Área]],$B15)</f>
        <v>0</v>
      </c>
      <c r="Y15" s="84">
        <f ca="1">SUMIFS(INDIRECT("tab_salarios[" &amp; Y$5 &amp; "]"),tab_salarios[[Área]:[Área]],$B15)</f>
        <v>0</v>
      </c>
      <c r="Z15" s="85">
        <f t="shared" ca="1" si="1"/>
        <v>0</v>
      </c>
      <c r="AA15" s="86">
        <f t="shared" ca="1" si="2"/>
        <v>0</v>
      </c>
      <c r="AB15" s="81">
        <v>10</v>
      </c>
      <c r="AC15" s="81">
        <f t="shared" ca="1" si="3"/>
        <v>0</v>
      </c>
      <c r="AD15" s="82" t="str">
        <f t="shared" ca="1" si="4"/>
        <v>-</v>
      </c>
      <c r="AF15" s="81">
        <f t="shared" si="5"/>
        <v>0</v>
      </c>
      <c r="AG15" s="81">
        <v>10</v>
      </c>
      <c r="AH15" s="84">
        <f ca="1">SUMIFS(INDIRECT("tab_beneficios[" &amp; AH$5 &amp; "]"),tab_beneficios[[Área]:[Área]],$B15)</f>
        <v>0</v>
      </c>
      <c r="AI15" s="84">
        <f ca="1">SUMIFS(INDIRECT("tab_beneficios[" &amp; AI$5 &amp; "]"),tab_beneficios[[Área]:[Área]],$B15)</f>
        <v>0</v>
      </c>
      <c r="AJ15" s="84">
        <f ca="1">SUMIFS(INDIRECT("tab_beneficios[" &amp; AJ$5 &amp; "]"),tab_beneficios[[Área]:[Área]],$B15)</f>
        <v>0</v>
      </c>
      <c r="AK15" s="84">
        <f ca="1">SUMIFS(INDIRECT("tab_beneficios[" &amp; AK$5 &amp; "]"),tab_beneficios[[Área]:[Área]],$B15)</f>
        <v>0</v>
      </c>
      <c r="AL15" s="84">
        <f ca="1">SUMIFS(INDIRECT("tab_beneficios[" &amp; AL$5 &amp; "]"),tab_beneficios[[Área]:[Área]],$B15)</f>
        <v>0</v>
      </c>
      <c r="AM15" s="84">
        <f ca="1">SUMIFS(INDIRECT("tab_beneficios[" &amp; AM$5 &amp; "]"),tab_beneficios[[Área]:[Área]],$B15)</f>
        <v>0</v>
      </c>
      <c r="AN15" s="84">
        <f ca="1">SUMIFS(INDIRECT("tab_beneficios[" &amp; AN$5 &amp; "]"),tab_beneficios[[Área]:[Área]],$B15)</f>
        <v>0</v>
      </c>
      <c r="AO15" s="84">
        <f ca="1">SUMIFS(INDIRECT("tab_beneficios[" &amp; AO$5 &amp; "]"),tab_beneficios[[Área]:[Área]],$B15)</f>
        <v>0</v>
      </c>
      <c r="AP15" s="84">
        <f ca="1">SUMIFS(INDIRECT("tab_beneficios[" &amp; AP$5 &amp; "]"),tab_beneficios[[Área]:[Área]],$B15)</f>
        <v>0</v>
      </c>
      <c r="AQ15" s="84">
        <f ca="1">SUMIFS(INDIRECT("tab_beneficios[" &amp; AQ$5 &amp; "]"),tab_beneficios[[Área]:[Área]],$B15)</f>
        <v>0</v>
      </c>
      <c r="AR15" s="84">
        <f ca="1">SUMIFS(INDIRECT("tab_beneficios[" &amp; AR$5 &amp; "]"),tab_beneficios[[Área]:[Área]],$B15)</f>
        <v>0</v>
      </c>
      <c r="AS15" s="84">
        <f ca="1">SUMIFS(INDIRECT("tab_beneficios[" &amp; AS$5 &amp; "]"),tab_beneficios[[Área]:[Área]],$B15)</f>
        <v>0</v>
      </c>
      <c r="AT15" s="85">
        <f t="shared" ca="1" si="6"/>
        <v>0</v>
      </c>
      <c r="AU15" s="86">
        <f t="shared" ca="1" si="7"/>
        <v>0</v>
      </c>
      <c r="AV15" s="81">
        <v>10</v>
      </c>
      <c r="AW15" s="81">
        <f t="shared" ca="1" si="8"/>
        <v>0</v>
      </c>
      <c r="AX15" s="82" t="str">
        <f t="shared" ca="1" si="9"/>
        <v>-</v>
      </c>
    </row>
    <row r="16" spans="1:50" ht="15" x14ac:dyDescent="0.25">
      <c r="A16" s="70">
        <v>11</v>
      </c>
      <c r="B16" s="87"/>
      <c r="C16" s="70">
        <v>11</v>
      </c>
      <c r="D16" s="87"/>
      <c r="L16" s="81">
        <f t="shared" si="0"/>
        <v>0</v>
      </c>
      <c r="M16" s="81">
        <v>11</v>
      </c>
      <c r="N16" s="84">
        <f ca="1">SUMIFS(INDIRECT("tab_salarios[" &amp; N$5 &amp; "]"),tab_salarios[[Área]:[Área]],$B16)</f>
        <v>0</v>
      </c>
      <c r="O16" s="84">
        <f ca="1">SUMIFS(INDIRECT("tab_salarios[" &amp; O$5 &amp; "]"),tab_salarios[[Área]:[Área]],$B16)</f>
        <v>0</v>
      </c>
      <c r="P16" s="84">
        <f ca="1">SUMIFS(INDIRECT("tab_salarios[" &amp; P$5 &amp; "]"),tab_salarios[[Área]:[Área]],$B16)</f>
        <v>0</v>
      </c>
      <c r="Q16" s="84">
        <f ca="1">SUMIFS(INDIRECT("tab_salarios[" &amp; Q$5 &amp; "]"),tab_salarios[[Área]:[Área]],$B16)</f>
        <v>0</v>
      </c>
      <c r="R16" s="84">
        <f ca="1">SUMIFS(INDIRECT("tab_salarios[" &amp; R$5 &amp; "]"),tab_salarios[[Área]:[Área]],$B16)</f>
        <v>0</v>
      </c>
      <c r="S16" s="84">
        <f ca="1">SUMIFS(INDIRECT("tab_salarios[" &amp; S$5 &amp; "]"),tab_salarios[[Área]:[Área]],$B16)</f>
        <v>0</v>
      </c>
      <c r="T16" s="84">
        <f ca="1">SUMIFS(INDIRECT("tab_salarios[" &amp; T$5 &amp; "]"),tab_salarios[[Área]:[Área]],$B16)</f>
        <v>0</v>
      </c>
      <c r="U16" s="84">
        <f ca="1">SUMIFS(INDIRECT("tab_salarios[" &amp; U$5 &amp; "]"),tab_salarios[[Área]:[Área]],$B16)</f>
        <v>0</v>
      </c>
      <c r="V16" s="84">
        <f ca="1">SUMIFS(INDIRECT("tab_salarios[" &amp; V$5 &amp; "]"),tab_salarios[[Área]:[Área]],$B16)</f>
        <v>0</v>
      </c>
      <c r="W16" s="84">
        <f ca="1">SUMIFS(INDIRECT("tab_salarios[" &amp; W$5 &amp; "]"),tab_salarios[[Área]:[Área]],$B16)</f>
        <v>0</v>
      </c>
      <c r="X16" s="84">
        <f ca="1">SUMIFS(INDIRECT("tab_salarios[" &amp; X$5 &amp; "]"),tab_salarios[[Área]:[Área]],$B16)</f>
        <v>0</v>
      </c>
      <c r="Y16" s="84">
        <f ca="1">SUMIFS(INDIRECT("tab_salarios[" &amp; Y$5 &amp; "]"),tab_salarios[[Área]:[Área]],$B16)</f>
        <v>0</v>
      </c>
      <c r="Z16" s="85">
        <f t="shared" ca="1" si="1"/>
        <v>0</v>
      </c>
      <c r="AA16" s="86">
        <f t="shared" ca="1" si="2"/>
        <v>0</v>
      </c>
      <c r="AB16" s="81">
        <v>11</v>
      </c>
      <c r="AC16" s="81">
        <f t="shared" ca="1" si="3"/>
        <v>0</v>
      </c>
      <c r="AD16" s="82" t="str">
        <f t="shared" ca="1" si="4"/>
        <v>-</v>
      </c>
      <c r="AF16" s="81">
        <f t="shared" si="5"/>
        <v>0</v>
      </c>
      <c r="AG16" s="81">
        <v>11</v>
      </c>
      <c r="AH16" s="84">
        <f ca="1">SUMIFS(INDIRECT("tab_beneficios[" &amp; AH$5 &amp; "]"),tab_beneficios[[Área]:[Área]],$B16)</f>
        <v>0</v>
      </c>
      <c r="AI16" s="84">
        <f ca="1">SUMIFS(INDIRECT("tab_beneficios[" &amp; AI$5 &amp; "]"),tab_beneficios[[Área]:[Área]],$B16)</f>
        <v>0</v>
      </c>
      <c r="AJ16" s="84">
        <f ca="1">SUMIFS(INDIRECT("tab_beneficios[" &amp; AJ$5 &amp; "]"),tab_beneficios[[Área]:[Área]],$B16)</f>
        <v>0</v>
      </c>
      <c r="AK16" s="84">
        <f ca="1">SUMIFS(INDIRECT("tab_beneficios[" &amp; AK$5 &amp; "]"),tab_beneficios[[Área]:[Área]],$B16)</f>
        <v>0</v>
      </c>
      <c r="AL16" s="84">
        <f ca="1">SUMIFS(INDIRECT("tab_beneficios[" &amp; AL$5 &amp; "]"),tab_beneficios[[Área]:[Área]],$B16)</f>
        <v>0</v>
      </c>
      <c r="AM16" s="84">
        <f ca="1">SUMIFS(INDIRECT("tab_beneficios[" &amp; AM$5 &amp; "]"),tab_beneficios[[Área]:[Área]],$B16)</f>
        <v>0</v>
      </c>
      <c r="AN16" s="84">
        <f ca="1">SUMIFS(INDIRECT("tab_beneficios[" &amp; AN$5 &amp; "]"),tab_beneficios[[Área]:[Área]],$B16)</f>
        <v>0</v>
      </c>
      <c r="AO16" s="84">
        <f ca="1">SUMIFS(INDIRECT("tab_beneficios[" &amp; AO$5 &amp; "]"),tab_beneficios[[Área]:[Área]],$B16)</f>
        <v>0</v>
      </c>
      <c r="AP16" s="84">
        <f ca="1">SUMIFS(INDIRECT("tab_beneficios[" &amp; AP$5 &amp; "]"),tab_beneficios[[Área]:[Área]],$B16)</f>
        <v>0</v>
      </c>
      <c r="AQ16" s="84">
        <f ca="1">SUMIFS(INDIRECT("tab_beneficios[" &amp; AQ$5 &amp; "]"),tab_beneficios[[Área]:[Área]],$B16)</f>
        <v>0</v>
      </c>
      <c r="AR16" s="84">
        <f ca="1">SUMIFS(INDIRECT("tab_beneficios[" &amp; AR$5 &amp; "]"),tab_beneficios[[Área]:[Área]],$B16)</f>
        <v>0</v>
      </c>
      <c r="AS16" s="84">
        <f ca="1">SUMIFS(INDIRECT("tab_beneficios[" &amp; AS$5 &amp; "]"),tab_beneficios[[Área]:[Área]],$B16)</f>
        <v>0</v>
      </c>
      <c r="AT16" s="85">
        <f t="shared" ca="1" si="6"/>
        <v>0</v>
      </c>
      <c r="AU16" s="86">
        <f t="shared" ca="1" si="7"/>
        <v>0</v>
      </c>
      <c r="AV16" s="81">
        <v>11</v>
      </c>
      <c r="AW16" s="81">
        <f t="shared" ca="1" si="8"/>
        <v>0</v>
      </c>
      <c r="AX16" s="82" t="str">
        <f t="shared" ca="1" si="9"/>
        <v>-</v>
      </c>
    </row>
    <row r="17" spans="1:50" ht="15" x14ac:dyDescent="0.25">
      <c r="A17" s="70">
        <v>12</v>
      </c>
      <c r="B17" s="87"/>
      <c r="C17" s="70">
        <v>12</v>
      </c>
      <c r="D17" s="87"/>
      <c r="L17" s="81">
        <f t="shared" si="0"/>
        <v>0</v>
      </c>
      <c r="M17" s="81">
        <v>12</v>
      </c>
      <c r="N17" s="84">
        <f ca="1">SUMIFS(INDIRECT("tab_salarios[" &amp; N$5 &amp; "]"),tab_salarios[[Área]:[Área]],$B17)</f>
        <v>0</v>
      </c>
      <c r="O17" s="84">
        <f ca="1">SUMIFS(INDIRECT("tab_salarios[" &amp; O$5 &amp; "]"),tab_salarios[[Área]:[Área]],$B17)</f>
        <v>0</v>
      </c>
      <c r="P17" s="84">
        <f ca="1">SUMIFS(INDIRECT("tab_salarios[" &amp; P$5 &amp; "]"),tab_salarios[[Área]:[Área]],$B17)</f>
        <v>0</v>
      </c>
      <c r="Q17" s="84">
        <f ca="1">SUMIFS(INDIRECT("tab_salarios[" &amp; Q$5 &amp; "]"),tab_salarios[[Área]:[Área]],$B17)</f>
        <v>0</v>
      </c>
      <c r="R17" s="84">
        <f ca="1">SUMIFS(INDIRECT("tab_salarios[" &amp; R$5 &amp; "]"),tab_salarios[[Área]:[Área]],$B17)</f>
        <v>0</v>
      </c>
      <c r="S17" s="84">
        <f ca="1">SUMIFS(INDIRECT("tab_salarios[" &amp; S$5 &amp; "]"),tab_salarios[[Área]:[Área]],$B17)</f>
        <v>0</v>
      </c>
      <c r="T17" s="84">
        <f ca="1">SUMIFS(INDIRECT("tab_salarios[" &amp; T$5 &amp; "]"),tab_salarios[[Área]:[Área]],$B17)</f>
        <v>0</v>
      </c>
      <c r="U17" s="84">
        <f ca="1">SUMIFS(INDIRECT("tab_salarios[" &amp; U$5 &amp; "]"),tab_salarios[[Área]:[Área]],$B17)</f>
        <v>0</v>
      </c>
      <c r="V17" s="84">
        <f ca="1">SUMIFS(INDIRECT("tab_salarios[" &amp; V$5 &amp; "]"),tab_salarios[[Área]:[Área]],$B17)</f>
        <v>0</v>
      </c>
      <c r="W17" s="84">
        <f ca="1">SUMIFS(INDIRECT("tab_salarios[" &amp; W$5 &amp; "]"),tab_salarios[[Área]:[Área]],$B17)</f>
        <v>0</v>
      </c>
      <c r="X17" s="84">
        <f ca="1">SUMIFS(INDIRECT("tab_salarios[" &amp; X$5 &amp; "]"),tab_salarios[[Área]:[Área]],$B17)</f>
        <v>0</v>
      </c>
      <c r="Y17" s="84">
        <f ca="1">SUMIFS(INDIRECT("tab_salarios[" &amp; Y$5 &amp; "]"),tab_salarios[[Área]:[Área]],$B17)</f>
        <v>0</v>
      </c>
      <c r="Z17" s="85">
        <f t="shared" ca="1" si="1"/>
        <v>0</v>
      </c>
      <c r="AA17" s="86">
        <f t="shared" ca="1" si="2"/>
        <v>0</v>
      </c>
      <c r="AB17" s="81">
        <v>12</v>
      </c>
      <c r="AC17" s="81">
        <f t="shared" ca="1" si="3"/>
        <v>0</v>
      </c>
      <c r="AD17" s="82" t="str">
        <f t="shared" ca="1" si="4"/>
        <v>-</v>
      </c>
      <c r="AF17" s="81">
        <f t="shared" si="5"/>
        <v>0</v>
      </c>
      <c r="AG17" s="81">
        <v>12</v>
      </c>
      <c r="AH17" s="84">
        <f ca="1">SUMIFS(INDIRECT("tab_beneficios[" &amp; AH$5 &amp; "]"),tab_beneficios[[Área]:[Área]],$B17)</f>
        <v>0</v>
      </c>
      <c r="AI17" s="84">
        <f ca="1">SUMIFS(INDIRECT("tab_beneficios[" &amp; AI$5 &amp; "]"),tab_beneficios[[Área]:[Área]],$B17)</f>
        <v>0</v>
      </c>
      <c r="AJ17" s="84">
        <f ca="1">SUMIFS(INDIRECT("tab_beneficios[" &amp; AJ$5 &amp; "]"),tab_beneficios[[Área]:[Área]],$B17)</f>
        <v>0</v>
      </c>
      <c r="AK17" s="84">
        <f ca="1">SUMIFS(INDIRECT("tab_beneficios[" &amp; AK$5 &amp; "]"),tab_beneficios[[Área]:[Área]],$B17)</f>
        <v>0</v>
      </c>
      <c r="AL17" s="84">
        <f ca="1">SUMIFS(INDIRECT("tab_beneficios[" &amp; AL$5 &amp; "]"),tab_beneficios[[Área]:[Área]],$B17)</f>
        <v>0</v>
      </c>
      <c r="AM17" s="84">
        <f ca="1">SUMIFS(INDIRECT("tab_beneficios[" &amp; AM$5 &amp; "]"),tab_beneficios[[Área]:[Área]],$B17)</f>
        <v>0</v>
      </c>
      <c r="AN17" s="84">
        <f ca="1">SUMIFS(INDIRECT("tab_beneficios[" &amp; AN$5 &amp; "]"),tab_beneficios[[Área]:[Área]],$B17)</f>
        <v>0</v>
      </c>
      <c r="AO17" s="84">
        <f ca="1">SUMIFS(INDIRECT("tab_beneficios[" &amp; AO$5 &amp; "]"),tab_beneficios[[Área]:[Área]],$B17)</f>
        <v>0</v>
      </c>
      <c r="AP17" s="84">
        <f ca="1">SUMIFS(INDIRECT("tab_beneficios[" &amp; AP$5 &amp; "]"),tab_beneficios[[Área]:[Área]],$B17)</f>
        <v>0</v>
      </c>
      <c r="AQ17" s="84">
        <f ca="1">SUMIFS(INDIRECT("tab_beneficios[" &amp; AQ$5 &amp; "]"),tab_beneficios[[Área]:[Área]],$B17)</f>
        <v>0</v>
      </c>
      <c r="AR17" s="84">
        <f ca="1">SUMIFS(INDIRECT("tab_beneficios[" &amp; AR$5 &amp; "]"),tab_beneficios[[Área]:[Área]],$B17)</f>
        <v>0</v>
      </c>
      <c r="AS17" s="84">
        <f ca="1">SUMIFS(INDIRECT("tab_beneficios[" &amp; AS$5 &amp; "]"),tab_beneficios[[Área]:[Área]],$B17)</f>
        <v>0</v>
      </c>
      <c r="AT17" s="85">
        <f t="shared" ca="1" si="6"/>
        <v>0</v>
      </c>
      <c r="AU17" s="86">
        <f t="shared" ca="1" si="7"/>
        <v>0</v>
      </c>
      <c r="AV17" s="81">
        <v>12</v>
      </c>
      <c r="AW17" s="81">
        <f t="shared" ca="1" si="8"/>
        <v>0</v>
      </c>
      <c r="AX17" s="82" t="str">
        <f t="shared" ca="1" si="9"/>
        <v>-</v>
      </c>
    </row>
    <row r="18" spans="1:50" ht="15" x14ac:dyDescent="0.25">
      <c r="A18" s="70">
        <v>13</v>
      </c>
      <c r="B18" s="87"/>
      <c r="C18" s="70">
        <v>13</v>
      </c>
      <c r="D18" s="87"/>
      <c r="L18" s="81">
        <f t="shared" si="0"/>
        <v>0</v>
      </c>
      <c r="M18" s="81">
        <v>13</v>
      </c>
      <c r="N18" s="84">
        <f ca="1">SUMIFS(INDIRECT("tab_salarios[" &amp; N$5 &amp; "]"),tab_salarios[[Área]:[Área]],$B18)</f>
        <v>0</v>
      </c>
      <c r="O18" s="84">
        <f ca="1">SUMIFS(INDIRECT("tab_salarios[" &amp; O$5 &amp; "]"),tab_salarios[[Área]:[Área]],$B18)</f>
        <v>0</v>
      </c>
      <c r="P18" s="84">
        <f ca="1">SUMIFS(INDIRECT("tab_salarios[" &amp; P$5 &amp; "]"),tab_salarios[[Área]:[Área]],$B18)</f>
        <v>0</v>
      </c>
      <c r="Q18" s="84">
        <f ca="1">SUMIFS(INDIRECT("tab_salarios[" &amp; Q$5 &amp; "]"),tab_salarios[[Área]:[Área]],$B18)</f>
        <v>0</v>
      </c>
      <c r="R18" s="84">
        <f ca="1">SUMIFS(INDIRECT("tab_salarios[" &amp; R$5 &amp; "]"),tab_salarios[[Área]:[Área]],$B18)</f>
        <v>0</v>
      </c>
      <c r="S18" s="84">
        <f ca="1">SUMIFS(INDIRECT("tab_salarios[" &amp; S$5 &amp; "]"),tab_salarios[[Área]:[Área]],$B18)</f>
        <v>0</v>
      </c>
      <c r="T18" s="84">
        <f ca="1">SUMIFS(INDIRECT("tab_salarios[" &amp; T$5 &amp; "]"),tab_salarios[[Área]:[Área]],$B18)</f>
        <v>0</v>
      </c>
      <c r="U18" s="84">
        <f ca="1">SUMIFS(INDIRECT("tab_salarios[" &amp; U$5 &amp; "]"),tab_salarios[[Área]:[Área]],$B18)</f>
        <v>0</v>
      </c>
      <c r="V18" s="84">
        <f ca="1">SUMIFS(INDIRECT("tab_salarios[" &amp; V$5 &amp; "]"),tab_salarios[[Área]:[Área]],$B18)</f>
        <v>0</v>
      </c>
      <c r="W18" s="84">
        <f ca="1">SUMIFS(INDIRECT("tab_salarios[" &amp; W$5 &amp; "]"),tab_salarios[[Área]:[Área]],$B18)</f>
        <v>0</v>
      </c>
      <c r="X18" s="84">
        <f ca="1">SUMIFS(INDIRECT("tab_salarios[" &amp; X$5 &amp; "]"),tab_salarios[[Área]:[Área]],$B18)</f>
        <v>0</v>
      </c>
      <c r="Y18" s="84">
        <f ca="1">SUMIFS(INDIRECT("tab_salarios[" &amp; Y$5 &amp; "]"),tab_salarios[[Área]:[Área]],$B18)</f>
        <v>0</v>
      </c>
      <c r="Z18" s="85">
        <f t="shared" ca="1" si="1"/>
        <v>0</v>
      </c>
      <c r="AA18" s="86">
        <f t="shared" ca="1" si="2"/>
        <v>0</v>
      </c>
      <c r="AB18" s="81">
        <v>13</v>
      </c>
      <c r="AC18" s="81">
        <f t="shared" ca="1" si="3"/>
        <v>0</v>
      </c>
      <c r="AD18" s="82" t="str">
        <f t="shared" ca="1" si="4"/>
        <v>-</v>
      </c>
      <c r="AF18" s="81">
        <f t="shared" si="5"/>
        <v>0</v>
      </c>
      <c r="AG18" s="81">
        <v>13</v>
      </c>
      <c r="AH18" s="84">
        <f ca="1">SUMIFS(INDIRECT("tab_beneficios[" &amp; AH$5 &amp; "]"),tab_beneficios[[Área]:[Área]],$B18)</f>
        <v>0</v>
      </c>
      <c r="AI18" s="84">
        <f ca="1">SUMIFS(INDIRECT("tab_beneficios[" &amp; AI$5 &amp; "]"),tab_beneficios[[Área]:[Área]],$B18)</f>
        <v>0</v>
      </c>
      <c r="AJ18" s="84">
        <f ca="1">SUMIFS(INDIRECT("tab_beneficios[" &amp; AJ$5 &amp; "]"),tab_beneficios[[Área]:[Área]],$B18)</f>
        <v>0</v>
      </c>
      <c r="AK18" s="84">
        <f ca="1">SUMIFS(INDIRECT("tab_beneficios[" &amp; AK$5 &amp; "]"),tab_beneficios[[Área]:[Área]],$B18)</f>
        <v>0</v>
      </c>
      <c r="AL18" s="84">
        <f ca="1">SUMIFS(INDIRECT("tab_beneficios[" &amp; AL$5 &amp; "]"),tab_beneficios[[Área]:[Área]],$B18)</f>
        <v>0</v>
      </c>
      <c r="AM18" s="84">
        <f ca="1">SUMIFS(INDIRECT("tab_beneficios[" &amp; AM$5 &amp; "]"),tab_beneficios[[Área]:[Área]],$B18)</f>
        <v>0</v>
      </c>
      <c r="AN18" s="84">
        <f ca="1">SUMIFS(INDIRECT("tab_beneficios[" &amp; AN$5 &amp; "]"),tab_beneficios[[Área]:[Área]],$B18)</f>
        <v>0</v>
      </c>
      <c r="AO18" s="84">
        <f ca="1">SUMIFS(INDIRECT("tab_beneficios[" &amp; AO$5 &amp; "]"),tab_beneficios[[Área]:[Área]],$B18)</f>
        <v>0</v>
      </c>
      <c r="AP18" s="84">
        <f ca="1">SUMIFS(INDIRECT("tab_beneficios[" &amp; AP$5 &amp; "]"),tab_beneficios[[Área]:[Área]],$B18)</f>
        <v>0</v>
      </c>
      <c r="AQ18" s="84">
        <f ca="1">SUMIFS(INDIRECT("tab_beneficios[" &amp; AQ$5 &amp; "]"),tab_beneficios[[Área]:[Área]],$B18)</f>
        <v>0</v>
      </c>
      <c r="AR18" s="84">
        <f ca="1">SUMIFS(INDIRECT("tab_beneficios[" &amp; AR$5 &amp; "]"),tab_beneficios[[Área]:[Área]],$B18)</f>
        <v>0</v>
      </c>
      <c r="AS18" s="84">
        <f ca="1">SUMIFS(INDIRECT("tab_beneficios[" &amp; AS$5 &amp; "]"),tab_beneficios[[Área]:[Área]],$B18)</f>
        <v>0</v>
      </c>
      <c r="AT18" s="85">
        <f t="shared" ca="1" si="6"/>
        <v>0</v>
      </c>
      <c r="AU18" s="86">
        <f t="shared" ca="1" si="7"/>
        <v>0</v>
      </c>
      <c r="AV18" s="81">
        <v>13</v>
      </c>
      <c r="AW18" s="81">
        <f t="shared" ca="1" si="8"/>
        <v>0</v>
      </c>
      <c r="AX18" s="82" t="str">
        <f t="shared" ca="1" si="9"/>
        <v>-</v>
      </c>
    </row>
    <row r="19" spans="1:50" ht="15" x14ac:dyDescent="0.25">
      <c r="A19" s="70">
        <v>14</v>
      </c>
      <c r="B19" s="87"/>
      <c r="C19" s="70">
        <v>14</v>
      </c>
      <c r="D19" s="87"/>
      <c r="L19" s="81">
        <f t="shared" si="0"/>
        <v>0</v>
      </c>
      <c r="M19" s="81">
        <v>14</v>
      </c>
      <c r="N19" s="84">
        <f ca="1">SUMIFS(INDIRECT("tab_salarios[" &amp; N$5 &amp; "]"),tab_salarios[[Área]:[Área]],$B19)</f>
        <v>0</v>
      </c>
      <c r="O19" s="84">
        <f ca="1">SUMIFS(INDIRECT("tab_salarios[" &amp; O$5 &amp; "]"),tab_salarios[[Área]:[Área]],$B19)</f>
        <v>0</v>
      </c>
      <c r="P19" s="84">
        <f ca="1">SUMIFS(INDIRECT("tab_salarios[" &amp; P$5 &amp; "]"),tab_salarios[[Área]:[Área]],$B19)</f>
        <v>0</v>
      </c>
      <c r="Q19" s="84">
        <f ca="1">SUMIFS(INDIRECT("tab_salarios[" &amp; Q$5 &amp; "]"),tab_salarios[[Área]:[Área]],$B19)</f>
        <v>0</v>
      </c>
      <c r="R19" s="84">
        <f ca="1">SUMIFS(INDIRECT("tab_salarios[" &amp; R$5 &amp; "]"),tab_salarios[[Área]:[Área]],$B19)</f>
        <v>0</v>
      </c>
      <c r="S19" s="84">
        <f ca="1">SUMIFS(INDIRECT("tab_salarios[" &amp; S$5 &amp; "]"),tab_salarios[[Área]:[Área]],$B19)</f>
        <v>0</v>
      </c>
      <c r="T19" s="84">
        <f ca="1">SUMIFS(INDIRECT("tab_salarios[" &amp; T$5 &amp; "]"),tab_salarios[[Área]:[Área]],$B19)</f>
        <v>0</v>
      </c>
      <c r="U19" s="84">
        <f ca="1">SUMIFS(INDIRECT("tab_salarios[" &amp; U$5 &amp; "]"),tab_salarios[[Área]:[Área]],$B19)</f>
        <v>0</v>
      </c>
      <c r="V19" s="84">
        <f ca="1">SUMIFS(INDIRECT("tab_salarios[" &amp; V$5 &amp; "]"),tab_salarios[[Área]:[Área]],$B19)</f>
        <v>0</v>
      </c>
      <c r="W19" s="84">
        <f ca="1">SUMIFS(INDIRECT("tab_salarios[" &amp; W$5 &amp; "]"),tab_salarios[[Área]:[Área]],$B19)</f>
        <v>0</v>
      </c>
      <c r="X19" s="84">
        <f ca="1">SUMIFS(INDIRECT("tab_salarios[" &amp; X$5 &amp; "]"),tab_salarios[[Área]:[Área]],$B19)</f>
        <v>0</v>
      </c>
      <c r="Y19" s="84">
        <f ca="1">SUMIFS(INDIRECT("tab_salarios[" &amp; Y$5 &amp; "]"),tab_salarios[[Área]:[Área]],$B19)</f>
        <v>0</v>
      </c>
      <c r="Z19" s="85">
        <f t="shared" ca="1" si="1"/>
        <v>0</v>
      </c>
      <c r="AA19" s="86">
        <f t="shared" ca="1" si="2"/>
        <v>0</v>
      </c>
      <c r="AB19" s="81">
        <v>14</v>
      </c>
      <c r="AC19" s="81">
        <f t="shared" ca="1" si="3"/>
        <v>0</v>
      </c>
      <c r="AD19" s="82" t="str">
        <f t="shared" ca="1" si="4"/>
        <v>-</v>
      </c>
      <c r="AF19" s="81">
        <f t="shared" si="5"/>
        <v>0</v>
      </c>
      <c r="AG19" s="81">
        <v>14</v>
      </c>
      <c r="AH19" s="84">
        <f ca="1">SUMIFS(INDIRECT("tab_beneficios[" &amp; AH$5 &amp; "]"),tab_beneficios[[Área]:[Área]],$B19)</f>
        <v>0</v>
      </c>
      <c r="AI19" s="84">
        <f ca="1">SUMIFS(INDIRECT("tab_beneficios[" &amp; AI$5 &amp; "]"),tab_beneficios[[Área]:[Área]],$B19)</f>
        <v>0</v>
      </c>
      <c r="AJ19" s="84">
        <f ca="1">SUMIFS(INDIRECT("tab_beneficios[" &amp; AJ$5 &amp; "]"),tab_beneficios[[Área]:[Área]],$B19)</f>
        <v>0</v>
      </c>
      <c r="AK19" s="84">
        <f ca="1">SUMIFS(INDIRECT("tab_beneficios[" &amp; AK$5 &amp; "]"),tab_beneficios[[Área]:[Área]],$B19)</f>
        <v>0</v>
      </c>
      <c r="AL19" s="84">
        <f ca="1">SUMIFS(INDIRECT("tab_beneficios[" &amp; AL$5 &amp; "]"),tab_beneficios[[Área]:[Área]],$B19)</f>
        <v>0</v>
      </c>
      <c r="AM19" s="84">
        <f ca="1">SUMIFS(INDIRECT("tab_beneficios[" &amp; AM$5 &amp; "]"),tab_beneficios[[Área]:[Área]],$B19)</f>
        <v>0</v>
      </c>
      <c r="AN19" s="84">
        <f ca="1">SUMIFS(INDIRECT("tab_beneficios[" &amp; AN$5 &amp; "]"),tab_beneficios[[Área]:[Área]],$B19)</f>
        <v>0</v>
      </c>
      <c r="AO19" s="84">
        <f ca="1">SUMIFS(INDIRECT("tab_beneficios[" &amp; AO$5 &amp; "]"),tab_beneficios[[Área]:[Área]],$B19)</f>
        <v>0</v>
      </c>
      <c r="AP19" s="84">
        <f ca="1">SUMIFS(INDIRECT("tab_beneficios[" &amp; AP$5 &amp; "]"),tab_beneficios[[Área]:[Área]],$B19)</f>
        <v>0</v>
      </c>
      <c r="AQ19" s="84">
        <f ca="1">SUMIFS(INDIRECT("tab_beneficios[" &amp; AQ$5 &amp; "]"),tab_beneficios[[Área]:[Área]],$B19)</f>
        <v>0</v>
      </c>
      <c r="AR19" s="84">
        <f ca="1">SUMIFS(INDIRECT("tab_beneficios[" &amp; AR$5 &amp; "]"),tab_beneficios[[Área]:[Área]],$B19)</f>
        <v>0</v>
      </c>
      <c r="AS19" s="84">
        <f ca="1">SUMIFS(INDIRECT("tab_beneficios[" &amp; AS$5 &amp; "]"),tab_beneficios[[Área]:[Área]],$B19)</f>
        <v>0</v>
      </c>
      <c r="AT19" s="85">
        <f t="shared" ca="1" si="6"/>
        <v>0</v>
      </c>
      <c r="AU19" s="86">
        <f t="shared" ca="1" si="7"/>
        <v>0</v>
      </c>
      <c r="AV19" s="81">
        <v>14</v>
      </c>
      <c r="AW19" s="81">
        <f t="shared" ca="1" si="8"/>
        <v>0</v>
      </c>
      <c r="AX19" s="82" t="str">
        <f t="shared" ca="1" si="9"/>
        <v>-</v>
      </c>
    </row>
    <row r="20" spans="1:50" ht="15" x14ac:dyDescent="0.25">
      <c r="A20" s="70">
        <v>15</v>
      </c>
      <c r="B20" s="87"/>
      <c r="C20" s="70">
        <v>15</v>
      </c>
      <c r="D20" s="87"/>
      <c r="L20" s="81">
        <f t="shared" si="0"/>
        <v>0</v>
      </c>
      <c r="M20" s="81">
        <v>15</v>
      </c>
      <c r="N20" s="84">
        <f ca="1">SUMIFS(INDIRECT("tab_salarios[" &amp; N$5 &amp; "]"),tab_salarios[[Área]:[Área]],$B20)</f>
        <v>0</v>
      </c>
      <c r="O20" s="84">
        <f ca="1">SUMIFS(INDIRECT("tab_salarios[" &amp; O$5 &amp; "]"),tab_salarios[[Área]:[Área]],$B20)</f>
        <v>0</v>
      </c>
      <c r="P20" s="84">
        <f ca="1">SUMIFS(INDIRECT("tab_salarios[" &amp; P$5 &amp; "]"),tab_salarios[[Área]:[Área]],$B20)</f>
        <v>0</v>
      </c>
      <c r="Q20" s="84">
        <f ca="1">SUMIFS(INDIRECT("tab_salarios[" &amp; Q$5 &amp; "]"),tab_salarios[[Área]:[Área]],$B20)</f>
        <v>0</v>
      </c>
      <c r="R20" s="84">
        <f ca="1">SUMIFS(INDIRECT("tab_salarios[" &amp; R$5 &amp; "]"),tab_salarios[[Área]:[Área]],$B20)</f>
        <v>0</v>
      </c>
      <c r="S20" s="84">
        <f ca="1">SUMIFS(INDIRECT("tab_salarios[" &amp; S$5 &amp; "]"),tab_salarios[[Área]:[Área]],$B20)</f>
        <v>0</v>
      </c>
      <c r="T20" s="84">
        <f ca="1">SUMIFS(INDIRECT("tab_salarios[" &amp; T$5 &amp; "]"),tab_salarios[[Área]:[Área]],$B20)</f>
        <v>0</v>
      </c>
      <c r="U20" s="84">
        <f ca="1">SUMIFS(INDIRECT("tab_salarios[" &amp; U$5 &amp; "]"),tab_salarios[[Área]:[Área]],$B20)</f>
        <v>0</v>
      </c>
      <c r="V20" s="84">
        <f ca="1">SUMIFS(INDIRECT("tab_salarios[" &amp; V$5 &amp; "]"),tab_salarios[[Área]:[Área]],$B20)</f>
        <v>0</v>
      </c>
      <c r="W20" s="84">
        <f ca="1">SUMIFS(INDIRECT("tab_salarios[" &amp; W$5 &amp; "]"),tab_salarios[[Área]:[Área]],$B20)</f>
        <v>0</v>
      </c>
      <c r="X20" s="84">
        <f ca="1">SUMIFS(INDIRECT("tab_salarios[" &amp; X$5 &amp; "]"),tab_salarios[[Área]:[Área]],$B20)</f>
        <v>0</v>
      </c>
      <c r="Y20" s="84">
        <f ca="1">SUMIFS(INDIRECT("tab_salarios[" &amp; Y$5 &amp; "]"),tab_salarios[[Área]:[Área]],$B20)</f>
        <v>0</v>
      </c>
      <c r="Z20" s="85">
        <f t="shared" ca="1" si="1"/>
        <v>0</v>
      </c>
      <c r="AA20" s="86">
        <f t="shared" ca="1" si="2"/>
        <v>0</v>
      </c>
      <c r="AB20" s="81">
        <v>15</v>
      </c>
      <c r="AC20" s="81">
        <f t="shared" ca="1" si="3"/>
        <v>0</v>
      </c>
      <c r="AD20" s="82" t="str">
        <f t="shared" ca="1" si="4"/>
        <v>-</v>
      </c>
      <c r="AF20" s="81">
        <f t="shared" si="5"/>
        <v>0</v>
      </c>
      <c r="AG20" s="81">
        <v>15</v>
      </c>
      <c r="AH20" s="84">
        <f ca="1">SUMIFS(INDIRECT("tab_beneficios[" &amp; AH$5 &amp; "]"),tab_beneficios[[Área]:[Área]],$B20)</f>
        <v>0</v>
      </c>
      <c r="AI20" s="84">
        <f ca="1">SUMIFS(INDIRECT("tab_beneficios[" &amp; AI$5 &amp; "]"),tab_beneficios[[Área]:[Área]],$B20)</f>
        <v>0</v>
      </c>
      <c r="AJ20" s="84">
        <f ca="1">SUMIFS(INDIRECT("tab_beneficios[" &amp; AJ$5 &amp; "]"),tab_beneficios[[Área]:[Área]],$B20)</f>
        <v>0</v>
      </c>
      <c r="AK20" s="84">
        <f ca="1">SUMIFS(INDIRECT("tab_beneficios[" &amp; AK$5 &amp; "]"),tab_beneficios[[Área]:[Área]],$B20)</f>
        <v>0</v>
      </c>
      <c r="AL20" s="84">
        <f ca="1">SUMIFS(INDIRECT("tab_beneficios[" &amp; AL$5 &amp; "]"),tab_beneficios[[Área]:[Área]],$B20)</f>
        <v>0</v>
      </c>
      <c r="AM20" s="84">
        <f ca="1">SUMIFS(INDIRECT("tab_beneficios[" &amp; AM$5 &amp; "]"),tab_beneficios[[Área]:[Área]],$B20)</f>
        <v>0</v>
      </c>
      <c r="AN20" s="84">
        <f ca="1">SUMIFS(INDIRECT("tab_beneficios[" &amp; AN$5 &amp; "]"),tab_beneficios[[Área]:[Área]],$B20)</f>
        <v>0</v>
      </c>
      <c r="AO20" s="84">
        <f ca="1">SUMIFS(INDIRECT("tab_beneficios[" &amp; AO$5 &amp; "]"),tab_beneficios[[Área]:[Área]],$B20)</f>
        <v>0</v>
      </c>
      <c r="AP20" s="84">
        <f ca="1">SUMIFS(INDIRECT("tab_beneficios[" &amp; AP$5 &amp; "]"),tab_beneficios[[Área]:[Área]],$B20)</f>
        <v>0</v>
      </c>
      <c r="AQ20" s="84">
        <f ca="1">SUMIFS(INDIRECT("tab_beneficios[" &amp; AQ$5 &amp; "]"),tab_beneficios[[Área]:[Área]],$B20)</f>
        <v>0</v>
      </c>
      <c r="AR20" s="84">
        <f ca="1">SUMIFS(INDIRECT("tab_beneficios[" &amp; AR$5 &amp; "]"),tab_beneficios[[Área]:[Área]],$B20)</f>
        <v>0</v>
      </c>
      <c r="AS20" s="84">
        <f ca="1">SUMIFS(INDIRECT("tab_beneficios[" &amp; AS$5 &amp; "]"),tab_beneficios[[Área]:[Área]],$B20)</f>
        <v>0</v>
      </c>
      <c r="AT20" s="85">
        <f t="shared" ca="1" si="6"/>
        <v>0</v>
      </c>
      <c r="AU20" s="86">
        <f t="shared" ca="1" si="7"/>
        <v>0</v>
      </c>
      <c r="AV20" s="81">
        <v>15</v>
      </c>
      <c r="AW20" s="81">
        <f t="shared" ca="1" si="8"/>
        <v>0</v>
      </c>
      <c r="AX20" s="82" t="str">
        <f t="shared" ca="1" si="9"/>
        <v>-</v>
      </c>
    </row>
    <row r="21" spans="1:50" ht="15" x14ac:dyDescent="0.25">
      <c r="A21" s="70">
        <v>16</v>
      </c>
      <c r="B21" s="87"/>
      <c r="C21" s="70">
        <v>16</v>
      </c>
      <c r="D21" s="87"/>
      <c r="L21" s="81">
        <f t="shared" si="0"/>
        <v>0</v>
      </c>
      <c r="M21" s="81">
        <v>16</v>
      </c>
      <c r="N21" s="84">
        <f ca="1">SUMIFS(INDIRECT("tab_salarios[" &amp; N$5 &amp; "]"),tab_salarios[[Área]:[Área]],$B21)</f>
        <v>0</v>
      </c>
      <c r="O21" s="84">
        <f ca="1">SUMIFS(INDIRECT("tab_salarios[" &amp; O$5 &amp; "]"),tab_salarios[[Área]:[Área]],$B21)</f>
        <v>0</v>
      </c>
      <c r="P21" s="84">
        <f ca="1">SUMIFS(INDIRECT("tab_salarios[" &amp; P$5 &amp; "]"),tab_salarios[[Área]:[Área]],$B21)</f>
        <v>0</v>
      </c>
      <c r="Q21" s="84">
        <f ca="1">SUMIFS(INDIRECT("tab_salarios[" &amp; Q$5 &amp; "]"),tab_salarios[[Área]:[Área]],$B21)</f>
        <v>0</v>
      </c>
      <c r="R21" s="84">
        <f ca="1">SUMIFS(INDIRECT("tab_salarios[" &amp; R$5 &amp; "]"),tab_salarios[[Área]:[Área]],$B21)</f>
        <v>0</v>
      </c>
      <c r="S21" s="84">
        <f ca="1">SUMIFS(INDIRECT("tab_salarios[" &amp; S$5 &amp; "]"),tab_salarios[[Área]:[Área]],$B21)</f>
        <v>0</v>
      </c>
      <c r="T21" s="84">
        <f ca="1">SUMIFS(INDIRECT("tab_salarios[" &amp; T$5 &amp; "]"),tab_salarios[[Área]:[Área]],$B21)</f>
        <v>0</v>
      </c>
      <c r="U21" s="84">
        <f ca="1">SUMIFS(INDIRECT("tab_salarios[" &amp; U$5 &amp; "]"),tab_salarios[[Área]:[Área]],$B21)</f>
        <v>0</v>
      </c>
      <c r="V21" s="84">
        <f ca="1">SUMIFS(INDIRECT("tab_salarios[" &amp; V$5 &amp; "]"),tab_salarios[[Área]:[Área]],$B21)</f>
        <v>0</v>
      </c>
      <c r="W21" s="84">
        <f ca="1">SUMIFS(INDIRECT("tab_salarios[" &amp; W$5 &amp; "]"),tab_salarios[[Área]:[Área]],$B21)</f>
        <v>0</v>
      </c>
      <c r="X21" s="84">
        <f ca="1">SUMIFS(INDIRECT("tab_salarios[" &amp; X$5 &amp; "]"),tab_salarios[[Área]:[Área]],$B21)</f>
        <v>0</v>
      </c>
      <c r="Y21" s="84">
        <f ca="1">SUMIFS(INDIRECT("tab_salarios[" &amp; Y$5 &amp; "]"),tab_salarios[[Área]:[Área]],$B21)</f>
        <v>0</v>
      </c>
      <c r="Z21" s="85">
        <f t="shared" ca="1" si="1"/>
        <v>0</v>
      </c>
      <c r="AA21" s="86">
        <f t="shared" ca="1" si="2"/>
        <v>0</v>
      </c>
      <c r="AB21" s="81">
        <v>16</v>
      </c>
      <c r="AC21" s="81">
        <f t="shared" ca="1" si="3"/>
        <v>0</v>
      </c>
      <c r="AD21" s="82" t="str">
        <f t="shared" ca="1" si="4"/>
        <v>-</v>
      </c>
      <c r="AF21" s="81">
        <f t="shared" si="5"/>
        <v>0</v>
      </c>
      <c r="AG21" s="81">
        <v>16</v>
      </c>
      <c r="AH21" s="84">
        <f ca="1">SUMIFS(INDIRECT("tab_beneficios[" &amp; AH$5 &amp; "]"),tab_beneficios[[Área]:[Área]],$B21)</f>
        <v>0</v>
      </c>
      <c r="AI21" s="84">
        <f ca="1">SUMIFS(INDIRECT("tab_beneficios[" &amp; AI$5 &amp; "]"),tab_beneficios[[Área]:[Área]],$B21)</f>
        <v>0</v>
      </c>
      <c r="AJ21" s="84">
        <f ca="1">SUMIFS(INDIRECT("tab_beneficios[" &amp; AJ$5 &amp; "]"),tab_beneficios[[Área]:[Área]],$B21)</f>
        <v>0</v>
      </c>
      <c r="AK21" s="84">
        <f ca="1">SUMIFS(INDIRECT("tab_beneficios[" &amp; AK$5 &amp; "]"),tab_beneficios[[Área]:[Área]],$B21)</f>
        <v>0</v>
      </c>
      <c r="AL21" s="84">
        <f ca="1">SUMIFS(INDIRECT("tab_beneficios[" &amp; AL$5 &amp; "]"),tab_beneficios[[Área]:[Área]],$B21)</f>
        <v>0</v>
      </c>
      <c r="AM21" s="84">
        <f ca="1">SUMIFS(INDIRECT("tab_beneficios[" &amp; AM$5 &amp; "]"),tab_beneficios[[Área]:[Área]],$B21)</f>
        <v>0</v>
      </c>
      <c r="AN21" s="84">
        <f ca="1">SUMIFS(INDIRECT("tab_beneficios[" &amp; AN$5 &amp; "]"),tab_beneficios[[Área]:[Área]],$B21)</f>
        <v>0</v>
      </c>
      <c r="AO21" s="84">
        <f ca="1">SUMIFS(INDIRECT("tab_beneficios[" &amp; AO$5 &amp; "]"),tab_beneficios[[Área]:[Área]],$B21)</f>
        <v>0</v>
      </c>
      <c r="AP21" s="84">
        <f ca="1">SUMIFS(INDIRECT("tab_beneficios[" &amp; AP$5 &amp; "]"),tab_beneficios[[Área]:[Área]],$B21)</f>
        <v>0</v>
      </c>
      <c r="AQ21" s="84">
        <f ca="1">SUMIFS(INDIRECT("tab_beneficios[" &amp; AQ$5 &amp; "]"),tab_beneficios[[Área]:[Área]],$B21)</f>
        <v>0</v>
      </c>
      <c r="AR21" s="84">
        <f ca="1">SUMIFS(INDIRECT("tab_beneficios[" &amp; AR$5 &amp; "]"),tab_beneficios[[Área]:[Área]],$B21)</f>
        <v>0</v>
      </c>
      <c r="AS21" s="84">
        <f ca="1">SUMIFS(INDIRECT("tab_beneficios[" &amp; AS$5 &amp; "]"),tab_beneficios[[Área]:[Área]],$B21)</f>
        <v>0</v>
      </c>
      <c r="AT21" s="85">
        <f t="shared" ca="1" si="6"/>
        <v>0</v>
      </c>
      <c r="AU21" s="86">
        <f t="shared" ca="1" si="7"/>
        <v>0</v>
      </c>
      <c r="AV21" s="81">
        <v>16</v>
      </c>
      <c r="AW21" s="81">
        <f t="shared" ca="1" si="8"/>
        <v>0</v>
      </c>
      <c r="AX21" s="82" t="str">
        <f t="shared" ca="1" si="9"/>
        <v>-</v>
      </c>
    </row>
    <row r="22" spans="1:50" ht="15" x14ac:dyDescent="0.25">
      <c r="A22" s="70">
        <v>17</v>
      </c>
      <c r="B22" s="87"/>
      <c r="C22" s="70">
        <v>17</v>
      </c>
      <c r="D22" s="87"/>
      <c r="L22" s="81">
        <f t="shared" si="0"/>
        <v>0</v>
      </c>
      <c r="M22" s="81">
        <v>17</v>
      </c>
      <c r="N22" s="84">
        <f ca="1">SUMIFS(INDIRECT("tab_salarios[" &amp; N$5 &amp; "]"),tab_salarios[[Área]:[Área]],$B22)</f>
        <v>0</v>
      </c>
      <c r="O22" s="84">
        <f ca="1">SUMIFS(INDIRECT("tab_salarios[" &amp; O$5 &amp; "]"),tab_salarios[[Área]:[Área]],$B22)</f>
        <v>0</v>
      </c>
      <c r="P22" s="84">
        <f ca="1">SUMIFS(INDIRECT("tab_salarios[" &amp; P$5 &amp; "]"),tab_salarios[[Área]:[Área]],$B22)</f>
        <v>0</v>
      </c>
      <c r="Q22" s="84">
        <f ca="1">SUMIFS(INDIRECT("tab_salarios[" &amp; Q$5 &amp; "]"),tab_salarios[[Área]:[Área]],$B22)</f>
        <v>0</v>
      </c>
      <c r="R22" s="84">
        <f ca="1">SUMIFS(INDIRECT("tab_salarios[" &amp; R$5 &amp; "]"),tab_salarios[[Área]:[Área]],$B22)</f>
        <v>0</v>
      </c>
      <c r="S22" s="84">
        <f ca="1">SUMIFS(INDIRECT("tab_salarios[" &amp; S$5 &amp; "]"),tab_salarios[[Área]:[Área]],$B22)</f>
        <v>0</v>
      </c>
      <c r="T22" s="84">
        <f ca="1">SUMIFS(INDIRECT("tab_salarios[" &amp; T$5 &amp; "]"),tab_salarios[[Área]:[Área]],$B22)</f>
        <v>0</v>
      </c>
      <c r="U22" s="84">
        <f ca="1">SUMIFS(INDIRECT("tab_salarios[" &amp; U$5 &amp; "]"),tab_salarios[[Área]:[Área]],$B22)</f>
        <v>0</v>
      </c>
      <c r="V22" s="84">
        <f ca="1">SUMIFS(INDIRECT("tab_salarios[" &amp; V$5 &amp; "]"),tab_salarios[[Área]:[Área]],$B22)</f>
        <v>0</v>
      </c>
      <c r="W22" s="84">
        <f ca="1">SUMIFS(INDIRECT("tab_salarios[" &amp; W$5 &amp; "]"),tab_salarios[[Área]:[Área]],$B22)</f>
        <v>0</v>
      </c>
      <c r="X22" s="84">
        <f ca="1">SUMIFS(INDIRECT("tab_salarios[" &amp; X$5 &amp; "]"),tab_salarios[[Área]:[Área]],$B22)</f>
        <v>0</v>
      </c>
      <c r="Y22" s="84">
        <f ca="1">SUMIFS(INDIRECT("tab_salarios[" &amp; Y$5 &amp; "]"),tab_salarios[[Área]:[Área]],$B22)</f>
        <v>0</v>
      </c>
      <c r="Z22" s="85">
        <f t="shared" ca="1" si="1"/>
        <v>0</v>
      </c>
      <c r="AA22" s="86">
        <f t="shared" ca="1" si="2"/>
        <v>0</v>
      </c>
      <c r="AB22" s="81">
        <v>17</v>
      </c>
      <c r="AC22" s="81">
        <f t="shared" ca="1" si="3"/>
        <v>0</v>
      </c>
      <c r="AD22" s="82" t="str">
        <f t="shared" ca="1" si="4"/>
        <v>-</v>
      </c>
      <c r="AF22" s="81">
        <f t="shared" si="5"/>
        <v>0</v>
      </c>
      <c r="AG22" s="81">
        <v>17</v>
      </c>
      <c r="AH22" s="84">
        <f ca="1">SUMIFS(INDIRECT("tab_beneficios[" &amp; AH$5 &amp; "]"),tab_beneficios[[Área]:[Área]],$B22)</f>
        <v>0</v>
      </c>
      <c r="AI22" s="84">
        <f ca="1">SUMIFS(INDIRECT("tab_beneficios[" &amp; AI$5 &amp; "]"),tab_beneficios[[Área]:[Área]],$B22)</f>
        <v>0</v>
      </c>
      <c r="AJ22" s="84">
        <f ca="1">SUMIFS(INDIRECT("tab_beneficios[" &amp; AJ$5 &amp; "]"),tab_beneficios[[Área]:[Área]],$B22)</f>
        <v>0</v>
      </c>
      <c r="AK22" s="84">
        <f ca="1">SUMIFS(INDIRECT("tab_beneficios[" &amp; AK$5 &amp; "]"),tab_beneficios[[Área]:[Área]],$B22)</f>
        <v>0</v>
      </c>
      <c r="AL22" s="84">
        <f ca="1">SUMIFS(INDIRECT("tab_beneficios[" &amp; AL$5 &amp; "]"),tab_beneficios[[Área]:[Área]],$B22)</f>
        <v>0</v>
      </c>
      <c r="AM22" s="84">
        <f ca="1">SUMIFS(INDIRECT("tab_beneficios[" &amp; AM$5 &amp; "]"),tab_beneficios[[Área]:[Área]],$B22)</f>
        <v>0</v>
      </c>
      <c r="AN22" s="84">
        <f ca="1">SUMIFS(INDIRECT("tab_beneficios[" &amp; AN$5 &amp; "]"),tab_beneficios[[Área]:[Área]],$B22)</f>
        <v>0</v>
      </c>
      <c r="AO22" s="84">
        <f ca="1">SUMIFS(INDIRECT("tab_beneficios[" &amp; AO$5 &amp; "]"),tab_beneficios[[Área]:[Área]],$B22)</f>
        <v>0</v>
      </c>
      <c r="AP22" s="84">
        <f ca="1">SUMIFS(INDIRECT("tab_beneficios[" &amp; AP$5 &amp; "]"),tab_beneficios[[Área]:[Área]],$B22)</f>
        <v>0</v>
      </c>
      <c r="AQ22" s="84">
        <f ca="1">SUMIFS(INDIRECT("tab_beneficios[" &amp; AQ$5 &amp; "]"),tab_beneficios[[Área]:[Área]],$B22)</f>
        <v>0</v>
      </c>
      <c r="AR22" s="84">
        <f ca="1">SUMIFS(INDIRECT("tab_beneficios[" &amp; AR$5 &amp; "]"),tab_beneficios[[Área]:[Área]],$B22)</f>
        <v>0</v>
      </c>
      <c r="AS22" s="84">
        <f ca="1">SUMIFS(INDIRECT("tab_beneficios[" &amp; AS$5 &amp; "]"),tab_beneficios[[Área]:[Área]],$B22)</f>
        <v>0</v>
      </c>
      <c r="AT22" s="85">
        <f t="shared" ca="1" si="6"/>
        <v>0</v>
      </c>
      <c r="AU22" s="86">
        <f t="shared" ca="1" si="7"/>
        <v>0</v>
      </c>
      <c r="AV22" s="81">
        <v>17</v>
      </c>
      <c r="AW22" s="81">
        <f t="shared" ca="1" si="8"/>
        <v>0</v>
      </c>
      <c r="AX22" s="82" t="str">
        <f t="shared" ca="1" si="9"/>
        <v>-</v>
      </c>
    </row>
    <row r="23" spans="1:50" ht="15" x14ac:dyDescent="0.25">
      <c r="A23" s="70">
        <v>18</v>
      </c>
      <c r="B23" s="87"/>
      <c r="C23" s="70">
        <v>18</v>
      </c>
      <c r="D23" s="87"/>
      <c r="L23" s="81">
        <f t="shared" si="0"/>
        <v>0</v>
      </c>
      <c r="M23" s="81">
        <v>18</v>
      </c>
      <c r="N23" s="84">
        <f ca="1">SUMIFS(INDIRECT("tab_salarios[" &amp; N$5 &amp; "]"),tab_salarios[[Área]:[Área]],$B23)</f>
        <v>0</v>
      </c>
      <c r="O23" s="84">
        <f ca="1">SUMIFS(INDIRECT("tab_salarios[" &amp; O$5 &amp; "]"),tab_salarios[[Área]:[Área]],$B23)</f>
        <v>0</v>
      </c>
      <c r="P23" s="84">
        <f ca="1">SUMIFS(INDIRECT("tab_salarios[" &amp; P$5 &amp; "]"),tab_salarios[[Área]:[Área]],$B23)</f>
        <v>0</v>
      </c>
      <c r="Q23" s="84">
        <f ca="1">SUMIFS(INDIRECT("tab_salarios[" &amp; Q$5 &amp; "]"),tab_salarios[[Área]:[Área]],$B23)</f>
        <v>0</v>
      </c>
      <c r="R23" s="84">
        <f ca="1">SUMIFS(INDIRECT("tab_salarios[" &amp; R$5 &amp; "]"),tab_salarios[[Área]:[Área]],$B23)</f>
        <v>0</v>
      </c>
      <c r="S23" s="84">
        <f ca="1">SUMIFS(INDIRECT("tab_salarios[" &amp; S$5 &amp; "]"),tab_salarios[[Área]:[Área]],$B23)</f>
        <v>0</v>
      </c>
      <c r="T23" s="84">
        <f ca="1">SUMIFS(INDIRECT("tab_salarios[" &amp; T$5 &amp; "]"),tab_salarios[[Área]:[Área]],$B23)</f>
        <v>0</v>
      </c>
      <c r="U23" s="84">
        <f ca="1">SUMIFS(INDIRECT("tab_salarios[" &amp; U$5 &amp; "]"),tab_salarios[[Área]:[Área]],$B23)</f>
        <v>0</v>
      </c>
      <c r="V23" s="84">
        <f ca="1">SUMIFS(INDIRECT("tab_salarios[" &amp; V$5 &amp; "]"),tab_salarios[[Área]:[Área]],$B23)</f>
        <v>0</v>
      </c>
      <c r="W23" s="84">
        <f ca="1">SUMIFS(INDIRECT("tab_salarios[" &amp; W$5 &amp; "]"),tab_salarios[[Área]:[Área]],$B23)</f>
        <v>0</v>
      </c>
      <c r="X23" s="84">
        <f ca="1">SUMIFS(INDIRECT("tab_salarios[" &amp; X$5 &amp; "]"),tab_salarios[[Área]:[Área]],$B23)</f>
        <v>0</v>
      </c>
      <c r="Y23" s="84">
        <f ca="1">SUMIFS(INDIRECT("tab_salarios[" &amp; Y$5 &amp; "]"),tab_salarios[[Área]:[Área]],$B23)</f>
        <v>0</v>
      </c>
      <c r="Z23" s="85">
        <f t="shared" ca="1" si="1"/>
        <v>0</v>
      </c>
      <c r="AA23" s="86">
        <f t="shared" ca="1" si="2"/>
        <v>0</v>
      </c>
      <c r="AB23" s="81">
        <v>18</v>
      </c>
      <c r="AC23" s="81">
        <f t="shared" ca="1" si="3"/>
        <v>0</v>
      </c>
      <c r="AD23" s="82" t="str">
        <f t="shared" ca="1" si="4"/>
        <v>-</v>
      </c>
      <c r="AF23" s="81">
        <f t="shared" si="5"/>
        <v>0</v>
      </c>
      <c r="AG23" s="81">
        <v>18</v>
      </c>
      <c r="AH23" s="84">
        <f ca="1">SUMIFS(INDIRECT("tab_beneficios[" &amp; AH$5 &amp; "]"),tab_beneficios[[Área]:[Área]],$B23)</f>
        <v>0</v>
      </c>
      <c r="AI23" s="84">
        <f ca="1">SUMIFS(INDIRECT("tab_beneficios[" &amp; AI$5 &amp; "]"),tab_beneficios[[Área]:[Área]],$B23)</f>
        <v>0</v>
      </c>
      <c r="AJ23" s="84">
        <f ca="1">SUMIFS(INDIRECT("tab_beneficios[" &amp; AJ$5 &amp; "]"),tab_beneficios[[Área]:[Área]],$B23)</f>
        <v>0</v>
      </c>
      <c r="AK23" s="84">
        <f ca="1">SUMIFS(INDIRECT("tab_beneficios[" &amp; AK$5 &amp; "]"),tab_beneficios[[Área]:[Área]],$B23)</f>
        <v>0</v>
      </c>
      <c r="AL23" s="84">
        <f ca="1">SUMIFS(INDIRECT("tab_beneficios[" &amp; AL$5 &amp; "]"),tab_beneficios[[Área]:[Área]],$B23)</f>
        <v>0</v>
      </c>
      <c r="AM23" s="84">
        <f ca="1">SUMIFS(INDIRECT("tab_beneficios[" &amp; AM$5 &amp; "]"),tab_beneficios[[Área]:[Área]],$B23)</f>
        <v>0</v>
      </c>
      <c r="AN23" s="84">
        <f ca="1">SUMIFS(INDIRECT("tab_beneficios[" &amp; AN$5 &amp; "]"),tab_beneficios[[Área]:[Área]],$B23)</f>
        <v>0</v>
      </c>
      <c r="AO23" s="84">
        <f ca="1">SUMIFS(INDIRECT("tab_beneficios[" &amp; AO$5 &amp; "]"),tab_beneficios[[Área]:[Área]],$B23)</f>
        <v>0</v>
      </c>
      <c r="AP23" s="84">
        <f ca="1">SUMIFS(INDIRECT("tab_beneficios[" &amp; AP$5 &amp; "]"),tab_beneficios[[Área]:[Área]],$B23)</f>
        <v>0</v>
      </c>
      <c r="AQ23" s="84">
        <f ca="1">SUMIFS(INDIRECT("tab_beneficios[" &amp; AQ$5 &amp; "]"),tab_beneficios[[Área]:[Área]],$B23)</f>
        <v>0</v>
      </c>
      <c r="AR23" s="84">
        <f ca="1">SUMIFS(INDIRECT("tab_beneficios[" &amp; AR$5 &amp; "]"),tab_beneficios[[Área]:[Área]],$B23)</f>
        <v>0</v>
      </c>
      <c r="AS23" s="84">
        <f ca="1">SUMIFS(INDIRECT("tab_beneficios[" &amp; AS$5 &amp; "]"),tab_beneficios[[Área]:[Área]],$B23)</f>
        <v>0</v>
      </c>
      <c r="AT23" s="85">
        <f t="shared" ca="1" si="6"/>
        <v>0</v>
      </c>
      <c r="AU23" s="86">
        <f t="shared" ca="1" si="7"/>
        <v>0</v>
      </c>
      <c r="AV23" s="81">
        <v>18</v>
      </c>
      <c r="AW23" s="81">
        <f t="shared" ca="1" si="8"/>
        <v>0</v>
      </c>
      <c r="AX23" s="82" t="str">
        <f t="shared" ca="1" si="9"/>
        <v>-</v>
      </c>
    </row>
    <row r="24" spans="1:50" ht="15" x14ac:dyDescent="0.25">
      <c r="A24" s="70">
        <v>19</v>
      </c>
      <c r="B24" s="87"/>
      <c r="C24" s="70">
        <v>19</v>
      </c>
      <c r="D24" s="87"/>
      <c r="L24" s="81">
        <f t="shared" si="0"/>
        <v>0</v>
      </c>
      <c r="M24" s="81">
        <v>19</v>
      </c>
      <c r="N24" s="84">
        <f ca="1">SUMIFS(INDIRECT("tab_salarios[" &amp; N$5 &amp; "]"),tab_salarios[[Área]:[Área]],$B24)</f>
        <v>0</v>
      </c>
      <c r="O24" s="84">
        <f ca="1">SUMIFS(INDIRECT("tab_salarios[" &amp; O$5 &amp; "]"),tab_salarios[[Área]:[Área]],$B24)</f>
        <v>0</v>
      </c>
      <c r="P24" s="84">
        <f ca="1">SUMIFS(INDIRECT("tab_salarios[" &amp; P$5 &amp; "]"),tab_salarios[[Área]:[Área]],$B24)</f>
        <v>0</v>
      </c>
      <c r="Q24" s="84">
        <f ca="1">SUMIFS(INDIRECT("tab_salarios[" &amp; Q$5 &amp; "]"),tab_salarios[[Área]:[Área]],$B24)</f>
        <v>0</v>
      </c>
      <c r="R24" s="84">
        <f ca="1">SUMIFS(INDIRECT("tab_salarios[" &amp; R$5 &amp; "]"),tab_salarios[[Área]:[Área]],$B24)</f>
        <v>0</v>
      </c>
      <c r="S24" s="84">
        <f ca="1">SUMIFS(INDIRECT("tab_salarios[" &amp; S$5 &amp; "]"),tab_salarios[[Área]:[Área]],$B24)</f>
        <v>0</v>
      </c>
      <c r="T24" s="84">
        <f ca="1">SUMIFS(INDIRECT("tab_salarios[" &amp; T$5 &amp; "]"),tab_salarios[[Área]:[Área]],$B24)</f>
        <v>0</v>
      </c>
      <c r="U24" s="84">
        <f ca="1">SUMIFS(INDIRECT("tab_salarios[" &amp; U$5 &amp; "]"),tab_salarios[[Área]:[Área]],$B24)</f>
        <v>0</v>
      </c>
      <c r="V24" s="84">
        <f ca="1">SUMIFS(INDIRECT("tab_salarios[" &amp; V$5 &amp; "]"),tab_salarios[[Área]:[Área]],$B24)</f>
        <v>0</v>
      </c>
      <c r="W24" s="84">
        <f ca="1">SUMIFS(INDIRECT("tab_salarios[" &amp; W$5 &amp; "]"),tab_salarios[[Área]:[Área]],$B24)</f>
        <v>0</v>
      </c>
      <c r="X24" s="84">
        <f ca="1">SUMIFS(INDIRECT("tab_salarios[" &amp; X$5 &amp; "]"),tab_salarios[[Área]:[Área]],$B24)</f>
        <v>0</v>
      </c>
      <c r="Y24" s="84">
        <f ca="1">SUMIFS(INDIRECT("tab_salarios[" &amp; Y$5 &amp; "]"),tab_salarios[[Área]:[Área]],$B24)</f>
        <v>0</v>
      </c>
      <c r="Z24" s="85">
        <f t="shared" ca="1" si="1"/>
        <v>0</v>
      </c>
      <c r="AA24" s="86">
        <f t="shared" ca="1" si="2"/>
        <v>0</v>
      </c>
      <c r="AB24" s="81">
        <v>19</v>
      </c>
      <c r="AC24" s="81">
        <f t="shared" ca="1" si="3"/>
        <v>0</v>
      </c>
      <c r="AD24" s="82" t="str">
        <f t="shared" ca="1" si="4"/>
        <v>-</v>
      </c>
      <c r="AF24" s="81">
        <f t="shared" si="5"/>
        <v>0</v>
      </c>
      <c r="AG24" s="81">
        <v>19</v>
      </c>
      <c r="AH24" s="84">
        <f ca="1">SUMIFS(INDIRECT("tab_beneficios[" &amp; AH$5 &amp; "]"),tab_beneficios[[Área]:[Área]],$B24)</f>
        <v>0</v>
      </c>
      <c r="AI24" s="84">
        <f ca="1">SUMIFS(INDIRECT("tab_beneficios[" &amp; AI$5 &amp; "]"),tab_beneficios[[Área]:[Área]],$B24)</f>
        <v>0</v>
      </c>
      <c r="AJ24" s="84">
        <f ca="1">SUMIFS(INDIRECT("tab_beneficios[" &amp; AJ$5 &amp; "]"),tab_beneficios[[Área]:[Área]],$B24)</f>
        <v>0</v>
      </c>
      <c r="AK24" s="84">
        <f ca="1">SUMIFS(INDIRECT("tab_beneficios[" &amp; AK$5 &amp; "]"),tab_beneficios[[Área]:[Área]],$B24)</f>
        <v>0</v>
      </c>
      <c r="AL24" s="84">
        <f ca="1">SUMIFS(INDIRECT("tab_beneficios[" &amp; AL$5 &amp; "]"),tab_beneficios[[Área]:[Área]],$B24)</f>
        <v>0</v>
      </c>
      <c r="AM24" s="84">
        <f ca="1">SUMIFS(INDIRECT("tab_beneficios[" &amp; AM$5 &amp; "]"),tab_beneficios[[Área]:[Área]],$B24)</f>
        <v>0</v>
      </c>
      <c r="AN24" s="84">
        <f ca="1">SUMIFS(INDIRECT("tab_beneficios[" &amp; AN$5 &amp; "]"),tab_beneficios[[Área]:[Área]],$B24)</f>
        <v>0</v>
      </c>
      <c r="AO24" s="84">
        <f ca="1">SUMIFS(INDIRECT("tab_beneficios[" &amp; AO$5 &amp; "]"),tab_beneficios[[Área]:[Área]],$B24)</f>
        <v>0</v>
      </c>
      <c r="AP24" s="84">
        <f ca="1">SUMIFS(INDIRECT("tab_beneficios[" &amp; AP$5 &amp; "]"),tab_beneficios[[Área]:[Área]],$B24)</f>
        <v>0</v>
      </c>
      <c r="AQ24" s="84">
        <f ca="1">SUMIFS(INDIRECT("tab_beneficios[" &amp; AQ$5 &amp; "]"),tab_beneficios[[Área]:[Área]],$B24)</f>
        <v>0</v>
      </c>
      <c r="AR24" s="84">
        <f ca="1">SUMIFS(INDIRECT("tab_beneficios[" &amp; AR$5 &amp; "]"),tab_beneficios[[Área]:[Área]],$B24)</f>
        <v>0</v>
      </c>
      <c r="AS24" s="84">
        <f ca="1">SUMIFS(INDIRECT("tab_beneficios[" &amp; AS$5 &amp; "]"),tab_beneficios[[Área]:[Área]],$B24)</f>
        <v>0</v>
      </c>
      <c r="AT24" s="85">
        <f t="shared" ca="1" si="6"/>
        <v>0</v>
      </c>
      <c r="AU24" s="86">
        <f t="shared" ca="1" si="7"/>
        <v>0</v>
      </c>
      <c r="AV24" s="81">
        <v>19</v>
      </c>
      <c r="AW24" s="81">
        <f t="shared" ca="1" si="8"/>
        <v>0</v>
      </c>
      <c r="AX24" s="82" t="str">
        <f t="shared" ca="1" si="9"/>
        <v>-</v>
      </c>
    </row>
    <row r="25" spans="1:50" ht="15" x14ac:dyDescent="0.25">
      <c r="A25" s="70">
        <v>20</v>
      </c>
      <c r="B25" s="87"/>
      <c r="C25" s="70">
        <v>20</v>
      </c>
      <c r="D25" s="87"/>
      <c r="L25" s="81">
        <f t="shared" si="0"/>
        <v>0</v>
      </c>
      <c r="M25" s="81">
        <v>20</v>
      </c>
      <c r="N25" s="84">
        <f ca="1">SUMIFS(INDIRECT("tab_salarios[" &amp; N$5 &amp; "]"),tab_salarios[[Área]:[Área]],$B25)</f>
        <v>0</v>
      </c>
      <c r="O25" s="84">
        <f ca="1">SUMIFS(INDIRECT("tab_salarios[" &amp; O$5 &amp; "]"),tab_salarios[[Área]:[Área]],$B25)</f>
        <v>0</v>
      </c>
      <c r="P25" s="84">
        <f ca="1">SUMIFS(INDIRECT("tab_salarios[" &amp; P$5 &amp; "]"),tab_salarios[[Área]:[Área]],$B25)</f>
        <v>0</v>
      </c>
      <c r="Q25" s="84">
        <f ca="1">SUMIFS(INDIRECT("tab_salarios[" &amp; Q$5 &amp; "]"),tab_salarios[[Área]:[Área]],$B25)</f>
        <v>0</v>
      </c>
      <c r="R25" s="84">
        <f ca="1">SUMIFS(INDIRECT("tab_salarios[" &amp; R$5 &amp; "]"),tab_salarios[[Área]:[Área]],$B25)</f>
        <v>0</v>
      </c>
      <c r="S25" s="84">
        <f ca="1">SUMIFS(INDIRECT("tab_salarios[" &amp; S$5 &amp; "]"),tab_salarios[[Área]:[Área]],$B25)</f>
        <v>0</v>
      </c>
      <c r="T25" s="84">
        <f ca="1">SUMIFS(INDIRECT("tab_salarios[" &amp; T$5 &amp; "]"),tab_salarios[[Área]:[Área]],$B25)</f>
        <v>0</v>
      </c>
      <c r="U25" s="84">
        <f ca="1">SUMIFS(INDIRECT("tab_salarios[" &amp; U$5 &amp; "]"),tab_salarios[[Área]:[Área]],$B25)</f>
        <v>0</v>
      </c>
      <c r="V25" s="84">
        <f ca="1">SUMIFS(INDIRECT("tab_salarios[" &amp; V$5 &amp; "]"),tab_salarios[[Área]:[Área]],$B25)</f>
        <v>0</v>
      </c>
      <c r="W25" s="84">
        <f ca="1">SUMIFS(INDIRECT("tab_salarios[" &amp; W$5 &amp; "]"),tab_salarios[[Área]:[Área]],$B25)</f>
        <v>0</v>
      </c>
      <c r="X25" s="84">
        <f ca="1">SUMIFS(INDIRECT("tab_salarios[" &amp; X$5 &amp; "]"),tab_salarios[[Área]:[Área]],$B25)</f>
        <v>0</v>
      </c>
      <c r="Y25" s="84">
        <f ca="1">SUMIFS(INDIRECT("tab_salarios[" &amp; Y$5 &amp; "]"),tab_salarios[[Área]:[Área]],$B25)</f>
        <v>0</v>
      </c>
      <c r="Z25" s="85">
        <f t="shared" ca="1" si="1"/>
        <v>0</v>
      </c>
      <c r="AA25" s="86">
        <f t="shared" ca="1" si="2"/>
        <v>0</v>
      </c>
      <c r="AB25" s="81">
        <v>20</v>
      </c>
      <c r="AC25" s="81">
        <f t="shared" ca="1" si="3"/>
        <v>0</v>
      </c>
      <c r="AD25" s="82" t="str">
        <f t="shared" ca="1" si="4"/>
        <v>-</v>
      </c>
      <c r="AF25" s="81">
        <f t="shared" si="5"/>
        <v>0</v>
      </c>
      <c r="AG25" s="81">
        <v>20</v>
      </c>
      <c r="AH25" s="84">
        <f ca="1">SUMIFS(INDIRECT("tab_beneficios[" &amp; AH$5 &amp; "]"),tab_beneficios[[Área]:[Área]],$B25)</f>
        <v>0</v>
      </c>
      <c r="AI25" s="84">
        <f ca="1">SUMIFS(INDIRECT("tab_beneficios[" &amp; AI$5 &amp; "]"),tab_beneficios[[Área]:[Área]],$B25)</f>
        <v>0</v>
      </c>
      <c r="AJ25" s="84">
        <f ca="1">SUMIFS(INDIRECT("tab_beneficios[" &amp; AJ$5 &amp; "]"),tab_beneficios[[Área]:[Área]],$B25)</f>
        <v>0</v>
      </c>
      <c r="AK25" s="84">
        <f ca="1">SUMIFS(INDIRECT("tab_beneficios[" &amp; AK$5 &amp; "]"),tab_beneficios[[Área]:[Área]],$B25)</f>
        <v>0</v>
      </c>
      <c r="AL25" s="84">
        <f ca="1">SUMIFS(INDIRECT("tab_beneficios[" &amp; AL$5 &amp; "]"),tab_beneficios[[Área]:[Área]],$B25)</f>
        <v>0</v>
      </c>
      <c r="AM25" s="84">
        <f ca="1">SUMIFS(INDIRECT("tab_beneficios[" &amp; AM$5 &amp; "]"),tab_beneficios[[Área]:[Área]],$B25)</f>
        <v>0</v>
      </c>
      <c r="AN25" s="84">
        <f ca="1">SUMIFS(INDIRECT("tab_beneficios[" &amp; AN$5 &amp; "]"),tab_beneficios[[Área]:[Área]],$B25)</f>
        <v>0</v>
      </c>
      <c r="AO25" s="84">
        <f ca="1">SUMIFS(INDIRECT("tab_beneficios[" &amp; AO$5 &amp; "]"),tab_beneficios[[Área]:[Área]],$B25)</f>
        <v>0</v>
      </c>
      <c r="AP25" s="84">
        <f ca="1">SUMIFS(INDIRECT("tab_beneficios[" &amp; AP$5 &amp; "]"),tab_beneficios[[Área]:[Área]],$B25)</f>
        <v>0</v>
      </c>
      <c r="AQ25" s="84">
        <f ca="1">SUMIFS(INDIRECT("tab_beneficios[" &amp; AQ$5 &amp; "]"),tab_beneficios[[Área]:[Área]],$B25)</f>
        <v>0</v>
      </c>
      <c r="AR25" s="84">
        <f ca="1">SUMIFS(INDIRECT("tab_beneficios[" &amp; AR$5 &amp; "]"),tab_beneficios[[Área]:[Área]],$B25)</f>
        <v>0</v>
      </c>
      <c r="AS25" s="84">
        <f ca="1">SUMIFS(INDIRECT("tab_beneficios[" &amp; AS$5 &amp; "]"),tab_beneficios[[Área]:[Área]],$B25)</f>
        <v>0</v>
      </c>
      <c r="AT25" s="85">
        <f t="shared" ca="1" si="6"/>
        <v>0</v>
      </c>
      <c r="AU25" s="86">
        <f t="shared" ca="1" si="7"/>
        <v>0</v>
      </c>
      <c r="AV25" s="81">
        <v>20</v>
      </c>
      <c r="AW25" s="81">
        <f t="shared" ca="1" si="8"/>
        <v>0</v>
      </c>
      <c r="AX25" s="82" t="str">
        <f t="shared" ca="1" si="9"/>
        <v>-</v>
      </c>
    </row>
    <row r="26" spans="1:50" ht="15" x14ac:dyDescent="0.25">
      <c r="A26" s="70">
        <v>21</v>
      </c>
      <c r="B26" s="87"/>
      <c r="C26" s="70">
        <v>21</v>
      </c>
      <c r="D26" s="87"/>
      <c r="L26" s="81">
        <f t="shared" si="0"/>
        <v>0</v>
      </c>
      <c r="M26" s="81">
        <v>21</v>
      </c>
      <c r="N26" s="84">
        <f ca="1">SUMIFS(INDIRECT("tab_salarios[" &amp; N$5 &amp; "]"),tab_salarios[[Área]:[Área]],$B26)</f>
        <v>0</v>
      </c>
      <c r="O26" s="84">
        <f ca="1">SUMIFS(INDIRECT("tab_salarios[" &amp; O$5 &amp; "]"),tab_salarios[[Área]:[Área]],$B26)</f>
        <v>0</v>
      </c>
      <c r="P26" s="84">
        <f ca="1">SUMIFS(INDIRECT("tab_salarios[" &amp; P$5 &amp; "]"),tab_salarios[[Área]:[Área]],$B26)</f>
        <v>0</v>
      </c>
      <c r="Q26" s="84">
        <f ca="1">SUMIFS(INDIRECT("tab_salarios[" &amp; Q$5 &amp; "]"),tab_salarios[[Área]:[Área]],$B26)</f>
        <v>0</v>
      </c>
      <c r="R26" s="84">
        <f ca="1">SUMIFS(INDIRECT("tab_salarios[" &amp; R$5 &amp; "]"),tab_salarios[[Área]:[Área]],$B26)</f>
        <v>0</v>
      </c>
      <c r="S26" s="84">
        <f ca="1">SUMIFS(INDIRECT("tab_salarios[" &amp; S$5 &amp; "]"),tab_salarios[[Área]:[Área]],$B26)</f>
        <v>0</v>
      </c>
      <c r="T26" s="84">
        <f ca="1">SUMIFS(INDIRECT("tab_salarios[" &amp; T$5 &amp; "]"),tab_salarios[[Área]:[Área]],$B26)</f>
        <v>0</v>
      </c>
      <c r="U26" s="84">
        <f ca="1">SUMIFS(INDIRECT("tab_salarios[" &amp; U$5 &amp; "]"),tab_salarios[[Área]:[Área]],$B26)</f>
        <v>0</v>
      </c>
      <c r="V26" s="84">
        <f ca="1">SUMIFS(INDIRECT("tab_salarios[" &amp; V$5 &amp; "]"),tab_salarios[[Área]:[Área]],$B26)</f>
        <v>0</v>
      </c>
      <c r="W26" s="84">
        <f ca="1">SUMIFS(INDIRECT("tab_salarios[" &amp; W$5 &amp; "]"),tab_salarios[[Área]:[Área]],$B26)</f>
        <v>0</v>
      </c>
      <c r="X26" s="84">
        <f ca="1">SUMIFS(INDIRECT("tab_salarios[" &amp; X$5 &amp; "]"),tab_salarios[[Área]:[Área]],$B26)</f>
        <v>0</v>
      </c>
      <c r="Y26" s="84">
        <f ca="1">SUMIFS(INDIRECT("tab_salarios[" &amp; Y$5 &amp; "]"),tab_salarios[[Área]:[Área]],$B26)</f>
        <v>0</v>
      </c>
      <c r="Z26" s="85">
        <f t="shared" ca="1" si="1"/>
        <v>0</v>
      </c>
      <c r="AA26" s="86">
        <f t="shared" ca="1" si="2"/>
        <v>0</v>
      </c>
      <c r="AB26" s="81">
        <v>21</v>
      </c>
      <c r="AC26" s="81">
        <f t="shared" ca="1" si="3"/>
        <v>0</v>
      </c>
      <c r="AD26" s="82" t="str">
        <f t="shared" ca="1" si="4"/>
        <v>-</v>
      </c>
      <c r="AF26" s="81">
        <f t="shared" si="5"/>
        <v>0</v>
      </c>
      <c r="AG26" s="81">
        <v>21</v>
      </c>
      <c r="AH26" s="84">
        <f ca="1">SUMIFS(INDIRECT("tab_beneficios[" &amp; AH$5 &amp; "]"),tab_beneficios[[Área]:[Área]],$B26)</f>
        <v>0</v>
      </c>
      <c r="AI26" s="84">
        <f ca="1">SUMIFS(INDIRECT("tab_beneficios[" &amp; AI$5 &amp; "]"),tab_beneficios[[Área]:[Área]],$B26)</f>
        <v>0</v>
      </c>
      <c r="AJ26" s="84">
        <f ca="1">SUMIFS(INDIRECT("tab_beneficios[" &amp; AJ$5 &amp; "]"),tab_beneficios[[Área]:[Área]],$B26)</f>
        <v>0</v>
      </c>
      <c r="AK26" s="84">
        <f ca="1">SUMIFS(INDIRECT("tab_beneficios[" &amp; AK$5 &amp; "]"),tab_beneficios[[Área]:[Área]],$B26)</f>
        <v>0</v>
      </c>
      <c r="AL26" s="84">
        <f ca="1">SUMIFS(INDIRECT("tab_beneficios[" &amp; AL$5 &amp; "]"),tab_beneficios[[Área]:[Área]],$B26)</f>
        <v>0</v>
      </c>
      <c r="AM26" s="84">
        <f ca="1">SUMIFS(INDIRECT("tab_beneficios[" &amp; AM$5 &amp; "]"),tab_beneficios[[Área]:[Área]],$B26)</f>
        <v>0</v>
      </c>
      <c r="AN26" s="84">
        <f ca="1">SUMIFS(INDIRECT("tab_beneficios[" &amp; AN$5 &amp; "]"),tab_beneficios[[Área]:[Área]],$B26)</f>
        <v>0</v>
      </c>
      <c r="AO26" s="84">
        <f ca="1">SUMIFS(INDIRECT("tab_beneficios[" &amp; AO$5 &amp; "]"),tab_beneficios[[Área]:[Área]],$B26)</f>
        <v>0</v>
      </c>
      <c r="AP26" s="84">
        <f ca="1">SUMIFS(INDIRECT("tab_beneficios[" &amp; AP$5 &amp; "]"),tab_beneficios[[Área]:[Área]],$B26)</f>
        <v>0</v>
      </c>
      <c r="AQ26" s="84">
        <f ca="1">SUMIFS(INDIRECT("tab_beneficios[" &amp; AQ$5 &amp; "]"),tab_beneficios[[Área]:[Área]],$B26)</f>
        <v>0</v>
      </c>
      <c r="AR26" s="84">
        <f ca="1">SUMIFS(INDIRECT("tab_beneficios[" &amp; AR$5 &amp; "]"),tab_beneficios[[Área]:[Área]],$B26)</f>
        <v>0</v>
      </c>
      <c r="AS26" s="84">
        <f ca="1">SUMIFS(INDIRECT("tab_beneficios[" &amp; AS$5 &amp; "]"),tab_beneficios[[Área]:[Área]],$B26)</f>
        <v>0</v>
      </c>
      <c r="AT26" s="85">
        <f t="shared" ca="1" si="6"/>
        <v>0</v>
      </c>
      <c r="AU26" s="86">
        <f t="shared" ca="1" si="7"/>
        <v>0</v>
      </c>
      <c r="AV26" s="81">
        <v>21</v>
      </c>
      <c r="AW26" s="81">
        <f t="shared" ca="1" si="8"/>
        <v>0</v>
      </c>
      <c r="AX26" s="82" t="str">
        <f t="shared" ca="1" si="9"/>
        <v>-</v>
      </c>
    </row>
    <row r="27" spans="1:50" ht="15" x14ac:dyDescent="0.25">
      <c r="A27" s="70">
        <v>22</v>
      </c>
      <c r="B27" s="87"/>
      <c r="C27" s="70">
        <v>22</v>
      </c>
      <c r="D27" s="87"/>
      <c r="L27" s="81">
        <f t="shared" si="0"/>
        <v>0</v>
      </c>
      <c r="M27" s="81">
        <v>22</v>
      </c>
      <c r="N27" s="84">
        <f ca="1">SUMIFS(INDIRECT("tab_salarios[" &amp; N$5 &amp; "]"),tab_salarios[[Área]:[Área]],$B27)</f>
        <v>0</v>
      </c>
      <c r="O27" s="84">
        <f ca="1">SUMIFS(INDIRECT("tab_salarios[" &amp; O$5 &amp; "]"),tab_salarios[[Área]:[Área]],$B27)</f>
        <v>0</v>
      </c>
      <c r="P27" s="84">
        <f ca="1">SUMIFS(INDIRECT("tab_salarios[" &amp; P$5 &amp; "]"),tab_salarios[[Área]:[Área]],$B27)</f>
        <v>0</v>
      </c>
      <c r="Q27" s="84">
        <f ca="1">SUMIFS(INDIRECT("tab_salarios[" &amp; Q$5 &amp; "]"),tab_salarios[[Área]:[Área]],$B27)</f>
        <v>0</v>
      </c>
      <c r="R27" s="84">
        <f ca="1">SUMIFS(INDIRECT("tab_salarios[" &amp; R$5 &amp; "]"),tab_salarios[[Área]:[Área]],$B27)</f>
        <v>0</v>
      </c>
      <c r="S27" s="84">
        <f ca="1">SUMIFS(INDIRECT("tab_salarios[" &amp; S$5 &amp; "]"),tab_salarios[[Área]:[Área]],$B27)</f>
        <v>0</v>
      </c>
      <c r="T27" s="84">
        <f ca="1">SUMIFS(INDIRECT("tab_salarios[" &amp; T$5 &amp; "]"),tab_salarios[[Área]:[Área]],$B27)</f>
        <v>0</v>
      </c>
      <c r="U27" s="84">
        <f ca="1">SUMIFS(INDIRECT("tab_salarios[" &amp; U$5 &amp; "]"),tab_salarios[[Área]:[Área]],$B27)</f>
        <v>0</v>
      </c>
      <c r="V27" s="84">
        <f ca="1">SUMIFS(INDIRECT("tab_salarios[" &amp; V$5 &amp; "]"),tab_salarios[[Área]:[Área]],$B27)</f>
        <v>0</v>
      </c>
      <c r="W27" s="84">
        <f ca="1">SUMIFS(INDIRECT("tab_salarios[" &amp; W$5 &amp; "]"),tab_salarios[[Área]:[Área]],$B27)</f>
        <v>0</v>
      </c>
      <c r="X27" s="84">
        <f ca="1">SUMIFS(INDIRECT("tab_salarios[" &amp; X$5 &amp; "]"),tab_salarios[[Área]:[Área]],$B27)</f>
        <v>0</v>
      </c>
      <c r="Y27" s="84">
        <f ca="1">SUMIFS(INDIRECT("tab_salarios[" &amp; Y$5 &amp; "]"),tab_salarios[[Área]:[Área]],$B27)</f>
        <v>0</v>
      </c>
      <c r="Z27" s="85">
        <f t="shared" ca="1" si="1"/>
        <v>0</v>
      </c>
      <c r="AA27" s="86">
        <f t="shared" ca="1" si="2"/>
        <v>0</v>
      </c>
      <c r="AB27" s="81">
        <v>22</v>
      </c>
      <c r="AC27" s="81">
        <f t="shared" ca="1" si="3"/>
        <v>0</v>
      </c>
      <c r="AD27" s="82" t="str">
        <f t="shared" ca="1" si="4"/>
        <v>-</v>
      </c>
      <c r="AF27" s="81">
        <f t="shared" si="5"/>
        <v>0</v>
      </c>
      <c r="AG27" s="81">
        <v>22</v>
      </c>
      <c r="AH27" s="84">
        <f ca="1">SUMIFS(INDIRECT("tab_beneficios[" &amp; AH$5 &amp; "]"),tab_beneficios[[Área]:[Área]],$B27)</f>
        <v>0</v>
      </c>
      <c r="AI27" s="84">
        <f ca="1">SUMIFS(INDIRECT("tab_beneficios[" &amp; AI$5 &amp; "]"),tab_beneficios[[Área]:[Área]],$B27)</f>
        <v>0</v>
      </c>
      <c r="AJ27" s="84">
        <f ca="1">SUMIFS(INDIRECT("tab_beneficios[" &amp; AJ$5 &amp; "]"),tab_beneficios[[Área]:[Área]],$B27)</f>
        <v>0</v>
      </c>
      <c r="AK27" s="84">
        <f ca="1">SUMIFS(INDIRECT("tab_beneficios[" &amp; AK$5 &amp; "]"),tab_beneficios[[Área]:[Área]],$B27)</f>
        <v>0</v>
      </c>
      <c r="AL27" s="84">
        <f ca="1">SUMIFS(INDIRECT("tab_beneficios[" &amp; AL$5 &amp; "]"),tab_beneficios[[Área]:[Área]],$B27)</f>
        <v>0</v>
      </c>
      <c r="AM27" s="84">
        <f ca="1">SUMIFS(INDIRECT("tab_beneficios[" &amp; AM$5 &amp; "]"),tab_beneficios[[Área]:[Área]],$B27)</f>
        <v>0</v>
      </c>
      <c r="AN27" s="84">
        <f ca="1">SUMIFS(INDIRECT("tab_beneficios[" &amp; AN$5 &amp; "]"),tab_beneficios[[Área]:[Área]],$B27)</f>
        <v>0</v>
      </c>
      <c r="AO27" s="84">
        <f ca="1">SUMIFS(INDIRECT("tab_beneficios[" &amp; AO$5 &amp; "]"),tab_beneficios[[Área]:[Área]],$B27)</f>
        <v>0</v>
      </c>
      <c r="AP27" s="84">
        <f ca="1">SUMIFS(INDIRECT("tab_beneficios[" &amp; AP$5 &amp; "]"),tab_beneficios[[Área]:[Área]],$B27)</f>
        <v>0</v>
      </c>
      <c r="AQ27" s="84">
        <f ca="1">SUMIFS(INDIRECT("tab_beneficios[" &amp; AQ$5 &amp; "]"),tab_beneficios[[Área]:[Área]],$B27)</f>
        <v>0</v>
      </c>
      <c r="AR27" s="84">
        <f ca="1">SUMIFS(INDIRECT("tab_beneficios[" &amp; AR$5 &amp; "]"),tab_beneficios[[Área]:[Área]],$B27)</f>
        <v>0</v>
      </c>
      <c r="AS27" s="84">
        <f ca="1">SUMIFS(INDIRECT("tab_beneficios[" &amp; AS$5 &amp; "]"),tab_beneficios[[Área]:[Área]],$B27)</f>
        <v>0</v>
      </c>
      <c r="AT27" s="85">
        <f t="shared" ca="1" si="6"/>
        <v>0</v>
      </c>
      <c r="AU27" s="86">
        <f t="shared" ca="1" si="7"/>
        <v>0</v>
      </c>
      <c r="AV27" s="81">
        <v>22</v>
      </c>
      <c r="AW27" s="81">
        <f t="shared" ca="1" si="8"/>
        <v>0</v>
      </c>
      <c r="AX27" s="82" t="str">
        <f t="shared" ca="1" si="9"/>
        <v>-</v>
      </c>
    </row>
    <row r="28" spans="1:50" ht="15" x14ac:dyDescent="0.25">
      <c r="A28" s="70">
        <v>23</v>
      </c>
      <c r="B28" s="87"/>
      <c r="C28" s="70">
        <v>23</v>
      </c>
      <c r="D28" s="87"/>
      <c r="L28" s="81">
        <f t="shared" si="0"/>
        <v>0</v>
      </c>
      <c r="M28" s="81">
        <v>23</v>
      </c>
      <c r="N28" s="84">
        <f ca="1">SUMIFS(INDIRECT("tab_salarios[" &amp; N$5 &amp; "]"),tab_salarios[[Área]:[Área]],$B28)</f>
        <v>0</v>
      </c>
      <c r="O28" s="84">
        <f ca="1">SUMIFS(INDIRECT("tab_salarios[" &amp; O$5 &amp; "]"),tab_salarios[[Área]:[Área]],$B28)</f>
        <v>0</v>
      </c>
      <c r="P28" s="84">
        <f ca="1">SUMIFS(INDIRECT("tab_salarios[" &amp; P$5 &amp; "]"),tab_salarios[[Área]:[Área]],$B28)</f>
        <v>0</v>
      </c>
      <c r="Q28" s="84">
        <f ca="1">SUMIFS(INDIRECT("tab_salarios[" &amp; Q$5 &amp; "]"),tab_salarios[[Área]:[Área]],$B28)</f>
        <v>0</v>
      </c>
      <c r="R28" s="84">
        <f ca="1">SUMIFS(INDIRECT("tab_salarios[" &amp; R$5 &amp; "]"),tab_salarios[[Área]:[Área]],$B28)</f>
        <v>0</v>
      </c>
      <c r="S28" s="84">
        <f ca="1">SUMIFS(INDIRECT("tab_salarios[" &amp; S$5 &amp; "]"),tab_salarios[[Área]:[Área]],$B28)</f>
        <v>0</v>
      </c>
      <c r="T28" s="84">
        <f ca="1">SUMIFS(INDIRECT("tab_salarios[" &amp; T$5 &amp; "]"),tab_salarios[[Área]:[Área]],$B28)</f>
        <v>0</v>
      </c>
      <c r="U28" s="84">
        <f ca="1">SUMIFS(INDIRECT("tab_salarios[" &amp; U$5 &amp; "]"),tab_salarios[[Área]:[Área]],$B28)</f>
        <v>0</v>
      </c>
      <c r="V28" s="84">
        <f ca="1">SUMIFS(INDIRECT("tab_salarios[" &amp; V$5 &amp; "]"),tab_salarios[[Área]:[Área]],$B28)</f>
        <v>0</v>
      </c>
      <c r="W28" s="84">
        <f ca="1">SUMIFS(INDIRECT("tab_salarios[" &amp; W$5 &amp; "]"),tab_salarios[[Área]:[Área]],$B28)</f>
        <v>0</v>
      </c>
      <c r="X28" s="84">
        <f ca="1">SUMIFS(INDIRECT("tab_salarios[" &amp; X$5 &amp; "]"),tab_salarios[[Área]:[Área]],$B28)</f>
        <v>0</v>
      </c>
      <c r="Y28" s="84">
        <f ca="1">SUMIFS(INDIRECT("tab_salarios[" &amp; Y$5 &amp; "]"),tab_salarios[[Área]:[Área]],$B28)</f>
        <v>0</v>
      </c>
      <c r="Z28" s="85">
        <f t="shared" ca="1" si="1"/>
        <v>0</v>
      </c>
      <c r="AA28" s="86">
        <f t="shared" ca="1" si="2"/>
        <v>0</v>
      </c>
      <c r="AB28" s="81">
        <v>23</v>
      </c>
      <c r="AC28" s="81">
        <f t="shared" ca="1" si="3"/>
        <v>0</v>
      </c>
      <c r="AD28" s="82" t="str">
        <f t="shared" ca="1" si="4"/>
        <v>-</v>
      </c>
      <c r="AF28" s="81">
        <f t="shared" si="5"/>
        <v>0</v>
      </c>
      <c r="AG28" s="81">
        <v>23</v>
      </c>
      <c r="AH28" s="84">
        <f ca="1">SUMIFS(INDIRECT("tab_beneficios[" &amp; AH$5 &amp; "]"),tab_beneficios[[Área]:[Área]],$B28)</f>
        <v>0</v>
      </c>
      <c r="AI28" s="84">
        <f ca="1">SUMIFS(INDIRECT("tab_beneficios[" &amp; AI$5 &amp; "]"),tab_beneficios[[Área]:[Área]],$B28)</f>
        <v>0</v>
      </c>
      <c r="AJ28" s="84">
        <f ca="1">SUMIFS(INDIRECT("tab_beneficios[" &amp; AJ$5 &amp; "]"),tab_beneficios[[Área]:[Área]],$B28)</f>
        <v>0</v>
      </c>
      <c r="AK28" s="84">
        <f ca="1">SUMIFS(INDIRECT("tab_beneficios[" &amp; AK$5 &amp; "]"),tab_beneficios[[Área]:[Área]],$B28)</f>
        <v>0</v>
      </c>
      <c r="AL28" s="84">
        <f ca="1">SUMIFS(INDIRECT("tab_beneficios[" &amp; AL$5 &amp; "]"),tab_beneficios[[Área]:[Área]],$B28)</f>
        <v>0</v>
      </c>
      <c r="AM28" s="84">
        <f ca="1">SUMIFS(INDIRECT("tab_beneficios[" &amp; AM$5 &amp; "]"),tab_beneficios[[Área]:[Área]],$B28)</f>
        <v>0</v>
      </c>
      <c r="AN28" s="84">
        <f ca="1">SUMIFS(INDIRECT("tab_beneficios[" &amp; AN$5 &amp; "]"),tab_beneficios[[Área]:[Área]],$B28)</f>
        <v>0</v>
      </c>
      <c r="AO28" s="84">
        <f ca="1">SUMIFS(INDIRECT("tab_beneficios[" &amp; AO$5 &amp; "]"),tab_beneficios[[Área]:[Área]],$B28)</f>
        <v>0</v>
      </c>
      <c r="AP28" s="84">
        <f ca="1">SUMIFS(INDIRECT("tab_beneficios[" &amp; AP$5 &amp; "]"),tab_beneficios[[Área]:[Área]],$B28)</f>
        <v>0</v>
      </c>
      <c r="AQ28" s="84">
        <f ca="1">SUMIFS(INDIRECT("tab_beneficios[" &amp; AQ$5 &amp; "]"),tab_beneficios[[Área]:[Área]],$B28)</f>
        <v>0</v>
      </c>
      <c r="AR28" s="84">
        <f ca="1">SUMIFS(INDIRECT("tab_beneficios[" &amp; AR$5 &amp; "]"),tab_beneficios[[Área]:[Área]],$B28)</f>
        <v>0</v>
      </c>
      <c r="AS28" s="84">
        <f ca="1">SUMIFS(INDIRECT("tab_beneficios[" &amp; AS$5 &amp; "]"),tab_beneficios[[Área]:[Área]],$B28)</f>
        <v>0</v>
      </c>
      <c r="AT28" s="85">
        <f t="shared" ca="1" si="6"/>
        <v>0</v>
      </c>
      <c r="AU28" s="86">
        <f t="shared" ca="1" si="7"/>
        <v>0</v>
      </c>
      <c r="AV28" s="81">
        <v>23</v>
      </c>
      <c r="AW28" s="81">
        <f t="shared" ca="1" si="8"/>
        <v>0</v>
      </c>
      <c r="AX28" s="82" t="str">
        <f t="shared" ca="1" si="9"/>
        <v>-</v>
      </c>
    </row>
    <row r="29" spans="1:50" ht="15" x14ac:dyDescent="0.25">
      <c r="A29" s="70">
        <v>24</v>
      </c>
      <c r="B29" s="87"/>
      <c r="C29" s="70">
        <v>24</v>
      </c>
      <c r="D29" s="87"/>
      <c r="L29" s="81">
        <f t="shared" si="0"/>
        <v>0</v>
      </c>
      <c r="M29" s="81">
        <v>24</v>
      </c>
      <c r="N29" s="84">
        <f ca="1">SUMIFS(INDIRECT("tab_salarios[" &amp; N$5 &amp; "]"),tab_salarios[[Área]:[Área]],$B29)</f>
        <v>0</v>
      </c>
      <c r="O29" s="84">
        <f ca="1">SUMIFS(INDIRECT("tab_salarios[" &amp; O$5 &amp; "]"),tab_salarios[[Área]:[Área]],$B29)</f>
        <v>0</v>
      </c>
      <c r="P29" s="84">
        <f ca="1">SUMIFS(INDIRECT("tab_salarios[" &amp; P$5 &amp; "]"),tab_salarios[[Área]:[Área]],$B29)</f>
        <v>0</v>
      </c>
      <c r="Q29" s="84">
        <f ca="1">SUMIFS(INDIRECT("tab_salarios[" &amp; Q$5 &amp; "]"),tab_salarios[[Área]:[Área]],$B29)</f>
        <v>0</v>
      </c>
      <c r="R29" s="84">
        <f ca="1">SUMIFS(INDIRECT("tab_salarios[" &amp; R$5 &amp; "]"),tab_salarios[[Área]:[Área]],$B29)</f>
        <v>0</v>
      </c>
      <c r="S29" s="84">
        <f ca="1">SUMIFS(INDIRECT("tab_salarios[" &amp; S$5 &amp; "]"),tab_salarios[[Área]:[Área]],$B29)</f>
        <v>0</v>
      </c>
      <c r="T29" s="84">
        <f ca="1">SUMIFS(INDIRECT("tab_salarios[" &amp; T$5 &amp; "]"),tab_salarios[[Área]:[Área]],$B29)</f>
        <v>0</v>
      </c>
      <c r="U29" s="84">
        <f ca="1">SUMIFS(INDIRECT("tab_salarios[" &amp; U$5 &amp; "]"),tab_salarios[[Área]:[Área]],$B29)</f>
        <v>0</v>
      </c>
      <c r="V29" s="84">
        <f ca="1">SUMIFS(INDIRECT("tab_salarios[" &amp; V$5 &amp; "]"),tab_salarios[[Área]:[Área]],$B29)</f>
        <v>0</v>
      </c>
      <c r="W29" s="84">
        <f ca="1">SUMIFS(INDIRECT("tab_salarios[" &amp; W$5 &amp; "]"),tab_salarios[[Área]:[Área]],$B29)</f>
        <v>0</v>
      </c>
      <c r="X29" s="84">
        <f ca="1">SUMIFS(INDIRECT("tab_salarios[" &amp; X$5 &amp; "]"),tab_salarios[[Área]:[Área]],$B29)</f>
        <v>0</v>
      </c>
      <c r="Y29" s="84">
        <f ca="1">SUMIFS(INDIRECT("tab_salarios[" &amp; Y$5 &amp; "]"),tab_salarios[[Área]:[Área]],$B29)</f>
        <v>0</v>
      </c>
      <c r="Z29" s="85">
        <f t="shared" ca="1" si="1"/>
        <v>0</v>
      </c>
      <c r="AA29" s="86">
        <f t="shared" ca="1" si="2"/>
        <v>0</v>
      </c>
      <c r="AB29" s="81">
        <v>24</v>
      </c>
      <c r="AC29" s="81">
        <f t="shared" ca="1" si="3"/>
        <v>0</v>
      </c>
      <c r="AD29" s="82" t="str">
        <f t="shared" ca="1" si="4"/>
        <v>-</v>
      </c>
      <c r="AF29" s="81">
        <f t="shared" si="5"/>
        <v>0</v>
      </c>
      <c r="AG29" s="81">
        <v>24</v>
      </c>
      <c r="AH29" s="84">
        <f ca="1">SUMIFS(INDIRECT("tab_beneficios[" &amp; AH$5 &amp; "]"),tab_beneficios[[Área]:[Área]],$B29)</f>
        <v>0</v>
      </c>
      <c r="AI29" s="84">
        <f ca="1">SUMIFS(INDIRECT("tab_beneficios[" &amp; AI$5 &amp; "]"),tab_beneficios[[Área]:[Área]],$B29)</f>
        <v>0</v>
      </c>
      <c r="AJ29" s="84">
        <f ca="1">SUMIFS(INDIRECT("tab_beneficios[" &amp; AJ$5 &amp; "]"),tab_beneficios[[Área]:[Área]],$B29)</f>
        <v>0</v>
      </c>
      <c r="AK29" s="84">
        <f ca="1">SUMIFS(INDIRECT("tab_beneficios[" &amp; AK$5 &amp; "]"),tab_beneficios[[Área]:[Área]],$B29)</f>
        <v>0</v>
      </c>
      <c r="AL29" s="84">
        <f ca="1">SUMIFS(INDIRECT("tab_beneficios[" &amp; AL$5 &amp; "]"),tab_beneficios[[Área]:[Área]],$B29)</f>
        <v>0</v>
      </c>
      <c r="AM29" s="84">
        <f ca="1">SUMIFS(INDIRECT("tab_beneficios[" &amp; AM$5 &amp; "]"),tab_beneficios[[Área]:[Área]],$B29)</f>
        <v>0</v>
      </c>
      <c r="AN29" s="84">
        <f ca="1">SUMIFS(INDIRECT("tab_beneficios[" &amp; AN$5 &amp; "]"),tab_beneficios[[Área]:[Área]],$B29)</f>
        <v>0</v>
      </c>
      <c r="AO29" s="84">
        <f ca="1">SUMIFS(INDIRECT("tab_beneficios[" &amp; AO$5 &amp; "]"),tab_beneficios[[Área]:[Área]],$B29)</f>
        <v>0</v>
      </c>
      <c r="AP29" s="84">
        <f ca="1">SUMIFS(INDIRECT("tab_beneficios[" &amp; AP$5 &amp; "]"),tab_beneficios[[Área]:[Área]],$B29)</f>
        <v>0</v>
      </c>
      <c r="AQ29" s="84">
        <f ca="1">SUMIFS(INDIRECT("tab_beneficios[" &amp; AQ$5 &amp; "]"),tab_beneficios[[Área]:[Área]],$B29)</f>
        <v>0</v>
      </c>
      <c r="AR29" s="84">
        <f ca="1">SUMIFS(INDIRECT("tab_beneficios[" &amp; AR$5 &amp; "]"),tab_beneficios[[Área]:[Área]],$B29)</f>
        <v>0</v>
      </c>
      <c r="AS29" s="84">
        <f ca="1">SUMIFS(INDIRECT("tab_beneficios[" &amp; AS$5 &amp; "]"),tab_beneficios[[Área]:[Área]],$B29)</f>
        <v>0</v>
      </c>
      <c r="AT29" s="85">
        <f t="shared" ca="1" si="6"/>
        <v>0</v>
      </c>
      <c r="AU29" s="86">
        <f t="shared" ca="1" si="7"/>
        <v>0</v>
      </c>
      <c r="AV29" s="81">
        <v>24</v>
      </c>
      <c r="AW29" s="81">
        <f t="shared" ca="1" si="8"/>
        <v>0</v>
      </c>
      <c r="AX29" s="82" t="str">
        <f t="shared" ca="1" si="9"/>
        <v>-</v>
      </c>
    </row>
    <row r="30" spans="1:50" ht="15" x14ac:dyDescent="0.25">
      <c r="A30" s="70">
        <v>25</v>
      </c>
      <c r="B30" s="87"/>
      <c r="C30" s="70">
        <v>25</v>
      </c>
      <c r="D30" s="87"/>
      <c r="L30" s="81">
        <f t="shared" si="0"/>
        <v>0</v>
      </c>
      <c r="M30" s="81">
        <v>25</v>
      </c>
      <c r="N30" s="84">
        <f ca="1">SUMIFS(INDIRECT("tab_salarios[" &amp; N$5 &amp; "]"),tab_salarios[[Área]:[Área]],$B30)</f>
        <v>0</v>
      </c>
      <c r="O30" s="84">
        <f ca="1">SUMIFS(INDIRECT("tab_salarios[" &amp; O$5 &amp; "]"),tab_salarios[[Área]:[Área]],$B30)</f>
        <v>0</v>
      </c>
      <c r="P30" s="84">
        <f ca="1">SUMIFS(INDIRECT("tab_salarios[" &amp; P$5 &amp; "]"),tab_salarios[[Área]:[Área]],$B30)</f>
        <v>0</v>
      </c>
      <c r="Q30" s="84">
        <f ca="1">SUMIFS(INDIRECT("tab_salarios[" &amp; Q$5 &amp; "]"),tab_salarios[[Área]:[Área]],$B30)</f>
        <v>0</v>
      </c>
      <c r="R30" s="84">
        <f ca="1">SUMIFS(INDIRECT("tab_salarios[" &amp; R$5 &amp; "]"),tab_salarios[[Área]:[Área]],$B30)</f>
        <v>0</v>
      </c>
      <c r="S30" s="84">
        <f ca="1">SUMIFS(INDIRECT("tab_salarios[" &amp; S$5 &amp; "]"),tab_salarios[[Área]:[Área]],$B30)</f>
        <v>0</v>
      </c>
      <c r="T30" s="84">
        <f ca="1">SUMIFS(INDIRECT("tab_salarios[" &amp; T$5 &amp; "]"),tab_salarios[[Área]:[Área]],$B30)</f>
        <v>0</v>
      </c>
      <c r="U30" s="84">
        <f ca="1">SUMIFS(INDIRECT("tab_salarios[" &amp; U$5 &amp; "]"),tab_salarios[[Área]:[Área]],$B30)</f>
        <v>0</v>
      </c>
      <c r="V30" s="84">
        <f ca="1">SUMIFS(INDIRECT("tab_salarios[" &amp; V$5 &amp; "]"),tab_salarios[[Área]:[Área]],$B30)</f>
        <v>0</v>
      </c>
      <c r="W30" s="84">
        <f ca="1">SUMIFS(INDIRECT("tab_salarios[" &amp; W$5 &amp; "]"),tab_salarios[[Área]:[Área]],$B30)</f>
        <v>0</v>
      </c>
      <c r="X30" s="84">
        <f ca="1">SUMIFS(INDIRECT("tab_salarios[" &amp; X$5 &amp; "]"),tab_salarios[[Área]:[Área]],$B30)</f>
        <v>0</v>
      </c>
      <c r="Y30" s="84">
        <f ca="1">SUMIFS(INDIRECT("tab_salarios[" &amp; Y$5 &amp; "]"),tab_salarios[[Área]:[Área]],$B30)</f>
        <v>0</v>
      </c>
      <c r="Z30" s="85">
        <f t="shared" ca="1" si="1"/>
        <v>0</v>
      </c>
      <c r="AA30" s="86">
        <f t="shared" ca="1" si="2"/>
        <v>0</v>
      </c>
      <c r="AB30" s="81">
        <v>25</v>
      </c>
      <c r="AC30" s="81">
        <f t="shared" ca="1" si="3"/>
        <v>0</v>
      </c>
      <c r="AD30" s="82" t="str">
        <f t="shared" ca="1" si="4"/>
        <v>-</v>
      </c>
      <c r="AF30" s="81">
        <f t="shared" si="5"/>
        <v>0</v>
      </c>
      <c r="AG30" s="81">
        <v>25</v>
      </c>
      <c r="AH30" s="84">
        <f ca="1">SUMIFS(INDIRECT("tab_beneficios[" &amp; AH$5 &amp; "]"),tab_beneficios[[Área]:[Área]],$B30)</f>
        <v>0</v>
      </c>
      <c r="AI30" s="84">
        <f ca="1">SUMIFS(INDIRECT("tab_beneficios[" &amp; AI$5 &amp; "]"),tab_beneficios[[Área]:[Área]],$B30)</f>
        <v>0</v>
      </c>
      <c r="AJ30" s="84">
        <f ca="1">SUMIFS(INDIRECT("tab_beneficios[" &amp; AJ$5 &amp; "]"),tab_beneficios[[Área]:[Área]],$B30)</f>
        <v>0</v>
      </c>
      <c r="AK30" s="84">
        <f ca="1">SUMIFS(INDIRECT("tab_beneficios[" &amp; AK$5 &amp; "]"),tab_beneficios[[Área]:[Área]],$B30)</f>
        <v>0</v>
      </c>
      <c r="AL30" s="84">
        <f ca="1">SUMIFS(INDIRECT("tab_beneficios[" &amp; AL$5 &amp; "]"),tab_beneficios[[Área]:[Área]],$B30)</f>
        <v>0</v>
      </c>
      <c r="AM30" s="84">
        <f ca="1">SUMIFS(INDIRECT("tab_beneficios[" &amp; AM$5 &amp; "]"),tab_beneficios[[Área]:[Área]],$B30)</f>
        <v>0</v>
      </c>
      <c r="AN30" s="84">
        <f ca="1">SUMIFS(INDIRECT("tab_beneficios[" &amp; AN$5 &amp; "]"),tab_beneficios[[Área]:[Área]],$B30)</f>
        <v>0</v>
      </c>
      <c r="AO30" s="84">
        <f ca="1">SUMIFS(INDIRECT("tab_beneficios[" &amp; AO$5 &amp; "]"),tab_beneficios[[Área]:[Área]],$B30)</f>
        <v>0</v>
      </c>
      <c r="AP30" s="84">
        <f ca="1">SUMIFS(INDIRECT("tab_beneficios[" &amp; AP$5 &amp; "]"),tab_beneficios[[Área]:[Área]],$B30)</f>
        <v>0</v>
      </c>
      <c r="AQ30" s="84">
        <f ca="1">SUMIFS(INDIRECT("tab_beneficios[" &amp; AQ$5 &amp; "]"),tab_beneficios[[Área]:[Área]],$B30)</f>
        <v>0</v>
      </c>
      <c r="AR30" s="84">
        <f ca="1">SUMIFS(INDIRECT("tab_beneficios[" &amp; AR$5 &amp; "]"),tab_beneficios[[Área]:[Área]],$B30)</f>
        <v>0</v>
      </c>
      <c r="AS30" s="84">
        <f ca="1">SUMIFS(INDIRECT("tab_beneficios[" &amp; AS$5 &amp; "]"),tab_beneficios[[Área]:[Área]],$B30)</f>
        <v>0</v>
      </c>
      <c r="AT30" s="85">
        <f t="shared" ca="1" si="6"/>
        <v>0</v>
      </c>
      <c r="AU30" s="86">
        <f t="shared" ca="1" si="7"/>
        <v>0</v>
      </c>
      <c r="AV30" s="81">
        <v>25</v>
      </c>
      <c r="AW30" s="81">
        <f t="shared" ca="1" si="8"/>
        <v>0</v>
      </c>
      <c r="AX30" s="82" t="str">
        <f t="shared" ca="1" si="9"/>
        <v>-</v>
      </c>
    </row>
    <row r="31" spans="1:50" ht="15" x14ac:dyDescent="0.25">
      <c r="A31" s="70">
        <v>26</v>
      </c>
      <c r="B31" s="87"/>
      <c r="C31" s="70">
        <v>26</v>
      </c>
      <c r="D31" s="87"/>
      <c r="L31" s="81">
        <f t="shared" si="0"/>
        <v>0</v>
      </c>
      <c r="M31" s="81">
        <v>26</v>
      </c>
      <c r="N31" s="84">
        <f ca="1">SUMIFS(INDIRECT("tab_salarios[" &amp; N$5 &amp; "]"),tab_salarios[[Área]:[Área]],$B31)</f>
        <v>0</v>
      </c>
      <c r="O31" s="84">
        <f ca="1">SUMIFS(INDIRECT("tab_salarios[" &amp; O$5 &amp; "]"),tab_salarios[[Área]:[Área]],$B31)</f>
        <v>0</v>
      </c>
      <c r="P31" s="84">
        <f ca="1">SUMIFS(INDIRECT("tab_salarios[" &amp; P$5 &amp; "]"),tab_salarios[[Área]:[Área]],$B31)</f>
        <v>0</v>
      </c>
      <c r="Q31" s="84">
        <f ca="1">SUMIFS(INDIRECT("tab_salarios[" &amp; Q$5 &amp; "]"),tab_salarios[[Área]:[Área]],$B31)</f>
        <v>0</v>
      </c>
      <c r="R31" s="84">
        <f ca="1">SUMIFS(INDIRECT("tab_salarios[" &amp; R$5 &amp; "]"),tab_salarios[[Área]:[Área]],$B31)</f>
        <v>0</v>
      </c>
      <c r="S31" s="84">
        <f ca="1">SUMIFS(INDIRECT("tab_salarios[" &amp; S$5 &amp; "]"),tab_salarios[[Área]:[Área]],$B31)</f>
        <v>0</v>
      </c>
      <c r="T31" s="84">
        <f ca="1">SUMIFS(INDIRECT("tab_salarios[" &amp; T$5 &amp; "]"),tab_salarios[[Área]:[Área]],$B31)</f>
        <v>0</v>
      </c>
      <c r="U31" s="84">
        <f ca="1">SUMIFS(INDIRECT("tab_salarios[" &amp; U$5 &amp; "]"),tab_salarios[[Área]:[Área]],$B31)</f>
        <v>0</v>
      </c>
      <c r="V31" s="84">
        <f ca="1">SUMIFS(INDIRECT("tab_salarios[" &amp; V$5 &amp; "]"),tab_salarios[[Área]:[Área]],$B31)</f>
        <v>0</v>
      </c>
      <c r="W31" s="84">
        <f ca="1">SUMIFS(INDIRECT("tab_salarios[" &amp; W$5 &amp; "]"),tab_salarios[[Área]:[Área]],$B31)</f>
        <v>0</v>
      </c>
      <c r="X31" s="84">
        <f ca="1">SUMIFS(INDIRECT("tab_salarios[" &amp; X$5 &amp; "]"),tab_salarios[[Área]:[Área]],$B31)</f>
        <v>0</v>
      </c>
      <c r="Y31" s="84">
        <f ca="1">SUMIFS(INDIRECT("tab_salarios[" &amp; Y$5 &amp; "]"),tab_salarios[[Área]:[Área]],$B31)</f>
        <v>0</v>
      </c>
      <c r="Z31" s="85">
        <f t="shared" ca="1" si="1"/>
        <v>0</v>
      </c>
      <c r="AA31" s="86">
        <f t="shared" ca="1" si="2"/>
        <v>0</v>
      </c>
      <c r="AB31" s="81">
        <v>26</v>
      </c>
      <c r="AC31" s="81">
        <f t="shared" ca="1" si="3"/>
        <v>0</v>
      </c>
      <c r="AD31" s="82" t="str">
        <f t="shared" ca="1" si="4"/>
        <v>-</v>
      </c>
      <c r="AF31" s="81">
        <f t="shared" si="5"/>
        <v>0</v>
      </c>
      <c r="AG31" s="81">
        <v>26</v>
      </c>
      <c r="AH31" s="84">
        <f ca="1">SUMIFS(INDIRECT("tab_beneficios[" &amp; AH$5 &amp; "]"),tab_beneficios[[Área]:[Área]],$B31)</f>
        <v>0</v>
      </c>
      <c r="AI31" s="84">
        <f ca="1">SUMIFS(INDIRECT("tab_beneficios[" &amp; AI$5 &amp; "]"),tab_beneficios[[Área]:[Área]],$B31)</f>
        <v>0</v>
      </c>
      <c r="AJ31" s="84">
        <f ca="1">SUMIFS(INDIRECT("tab_beneficios[" &amp; AJ$5 &amp; "]"),tab_beneficios[[Área]:[Área]],$B31)</f>
        <v>0</v>
      </c>
      <c r="AK31" s="84">
        <f ca="1">SUMIFS(INDIRECT("tab_beneficios[" &amp; AK$5 &amp; "]"),tab_beneficios[[Área]:[Área]],$B31)</f>
        <v>0</v>
      </c>
      <c r="AL31" s="84">
        <f ca="1">SUMIFS(INDIRECT("tab_beneficios[" &amp; AL$5 &amp; "]"),tab_beneficios[[Área]:[Área]],$B31)</f>
        <v>0</v>
      </c>
      <c r="AM31" s="84">
        <f ca="1">SUMIFS(INDIRECT("tab_beneficios[" &amp; AM$5 &amp; "]"),tab_beneficios[[Área]:[Área]],$B31)</f>
        <v>0</v>
      </c>
      <c r="AN31" s="84">
        <f ca="1">SUMIFS(INDIRECT("tab_beneficios[" &amp; AN$5 &amp; "]"),tab_beneficios[[Área]:[Área]],$B31)</f>
        <v>0</v>
      </c>
      <c r="AO31" s="84">
        <f ca="1">SUMIFS(INDIRECT("tab_beneficios[" &amp; AO$5 &amp; "]"),tab_beneficios[[Área]:[Área]],$B31)</f>
        <v>0</v>
      </c>
      <c r="AP31" s="84">
        <f ca="1">SUMIFS(INDIRECT("tab_beneficios[" &amp; AP$5 &amp; "]"),tab_beneficios[[Área]:[Área]],$B31)</f>
        <v>0</v>
      </c>
      <c r="AQ31" s="84">
        <f ca="1">SUMIFS(INDIRECT("tab_beneficios[" &amp; AQ$5 &amp; "]"),tab_beneficios[[Área]:[Área]],$B31)</f>
        <v>0</v>
      </c>
      <c r="AR31" s="84">
        <f ca="1">SUMIFS(INDIRECT("tab_beneficios[" &amp; AR$5 &amp; "]"),tab_beneficios[[Área]:[Área]],$B31)</f>
        <v>0</v>
      </c>
      <c r="AS31" s="84">
        <f ca="1">SUMIFS(INDIRECT("tab_beneficios[" &amp; AS$5 &amp; "]"),tab_beneficios[[Área]:[Área]],$B31)</f>
        <v>0</v>
      </c>
      <c r="AT31" s="85">
        <f t="shared" ca="1" si="6"/>
        <v>0</v>
      </c>
      <c r="AU31" s="86">
        <f t="shared" ca="1" si="7"/>
        <v>0</v>
      </c>
      <c r="AV31" s="81">
        <v>26</v>
      </c>
      <c r="AW31" s="81">
        <f t="shared" ca="1" si="8"/>
        <v>0</v>
      </c>
      <c r="AX31" s="82" t="str">
        <f t="shared" ca="1" si="9"/>
        <v>-</v>
      </c>
    </row>
    <row r="32" spans="1:50" ht="15" x14ac:dyDescent="0.25">
      <c r="A32" s="70">
        <v>27</v>
      </c>
      <c r="B32" s="87"/>
      <c r="C32" s="70">
        <v>27</v>
      </c>
      <c r="D32" s="87"/>
      <c r="L32" s="81">
        <f t="shared" si="0"/>
        <v>0</v>
      </c>
      <c r="M32" s="81">
        <v>27</v>
      </c>
      <c r="N32" s="84">
        <f ca="1">SUMIFS(INDIRECT("tab_salarios[" &amp; N$5 &amp; "]"),tab_salarios[[Área]:[Área]],$B32)</f>
        <v>0</v>
      </c>
      <c r="O32" s="84">
        <f ca="1">SUMIFS(INDIRECT("tab_salarios[" &amp; O$5 &amp; "]"),tab_salarios[[Área]:[Área]],$B32)</f>
        <v>0</v>
      </c>
      <c r="P32" s="84">
        <f ca="1">SUMIFS(INDIRECT("tab_salarios[" &amp; P$5 &amp; "]"),tab_salarios[[Área]:[Área]],$B32)</f>
        <v>0</v>
      </c>
      <c r="Q32" s="84">
        <f ca="1">SUMIFS(INDIRECT("tab_salarios[" &amp; Q$5 &amp; "]"),tab_salarios[[Área]:[Área]],$B32)</f>
        <v>0</v>
      </c>
      <c r="R32" s="84">
        <f ca="1">SUMIFS(INDIRECT("tab_salarios[" &amp; R$5 &amp; "]"),tab_salarios[[Área]:[Área]],$B32)</f>
        <v>0</v>
      </c>
      <c r="S32" s="84">
        <f ca="1">SUMIFS(INDIRECT("tab_salarios[" &amp; S$5 &amp; "]"),tab_salarios[[Área]:[Área]],$B32)</f>
        <v>0</v>
      </c>
      <c r="T32" s="84">
        <f ca="1">SUMIFS(INDIRECT("tab_salarios[" &amp; T$5 &amp; "]"),tab_salarios[[Área]:[Área]],$B32)</f>
        <v>0</v>
      </c>
      <c r="U32" s="84">
        <f ca="1">SUMIFS(INDIRECT("tab_salarios[" &amp; U$5 &amp; "]"),tab_salarios[[Área]:[Área]],$B32)</f>
        <v>0</v>
      </c>
      <c r="V32" s="84">
        <f ca="1">SUMIFS(INDIRECT("tab_salarios[" &amp; V$5 &amp; "]"),tab_salarios[[Área]:[Área]],$B32)</f>
        <v>0</v>
      </c>
      <c r="W32" s="84">
        <f ca="1">SUMIFS(INDIRECT("tab_salarios[" &amp; W$5 &amp; "]"),tab_salarios[[Área]:[Área]],$B32)</f>
        <v>0</v>
      </c>
      <c r="X32" s="84">
        <f ca="1">SUMIFS(INDIRECT("tab_salarios[" &amp; X$5 &amp; "]"),tab_salarios[[Área]:[Área]],$B32)</f>
        <v>0</v>
      </c>
      <c r="Y32" s="84">
        <f ca="1">SUMIFS(INDIRECT("tab_salarios[" &amp; Y$5 &amp; "]"),tab_salarios[[Área]:[Área]],$B32)</f>
        <v>0</v>
      </c>
      <c r="Z32" s="85">
        <f t="shared" ca="1" si="1"/>
        <v>0</v>
      </c>
      <c r="AA32" s="86">
        <f t="shared" ca="1" si="2"/>
        <v>0</v>
      </c>
      <c r="AB32" s="81">
        <v>27</v>
      </c>
      <c r="AC32" s="81">
        <f t="shared" ca="1" si="3"/>
        <v>0</v>
      </c>
      <c r="AD32" s="82" t="str">
        <f t="shared" ca="1" si="4"/>
        <v>-</v>
      </c>
      <c r="AF32" s="81">
        <f t="shared" si="5"/>
        <v>0</v>
      </c>
      <c r="AG32" s="81">
        <v>27</v>
      </c>
      <c r="AH32" s="84">
        <f ca="1">SUMIFS(INDIRECT("tab_beneficios[" &amp; AH$5 &amp; "]"),tab_beneficios[[Área]:[Área]],$B32)</f>
        <v>0</v>
      </c>
      <c r="AI32" s="84">
        <f ca="1">SUMIFS(INDIRECT("tab_beneficios[" &amp; AI$5 &amp; "]"),tab_beneficios[[Área]:[Área]],$B32)</f>
        <v>0</v>
      </c>
      <c r="AJ32" s="84">
        <f ca="1">SUMIFS(INDIRECT("tab_beneficios[" &amp; AJ$5 &amp; "]"),tab_beneficios[[Área]:[Área]],$B32)</f>
        <v>0</v>
      </c>
      <c r="AK32" s="84">
        <f ca="1">SUMIFS(INDIRECT("tab_beneficios[" &amp; AK$5 &amp; "]"),tab_beneficios[[Área]:[Área]],$B32)</f>
        <v>0</v>
      </c>
      <c r="AL32" s="84">
        <f ca="1">SUMIFS(INDIRECT("tab_beneficios[" &amp; AL$5 &amp; "]"),tab_beneficios[[Área]:[Área]],$B32)</f>
        <v>0</v>
      </c>
      <c r="AM32" s="84">
        <f ca="1">SUMIFS(INDIRECT("tab_beneficios[" &amp; AM$5 &amp; "]"),tab_beneficios[[Área]:[Área]],$B32)</f>
        <v>0</v>
      </c>
      <c r="AN32" s="84">
        <f ca="1">SUMIFS(INDIRECT("tab_beneficios[" &amp; AN$5 &amp; "]"),tab_beneficios[[Área]:[Área]],$B32)</f>
        <v>0</v>
      </c>
      <c r="AO32" s="84">
        <f ca="1">SUMIFS(INDIRECT("tab_beneficios[" &amp; AO$5 &amp; "]"),tab_beneficios[[Área]:[Área]],$B32)</f>
        <v>0</v>
      </c>
      <c r="AP32" s="84">
        <f ca="1">SUMIFS(INDIRECT("tab_beneficios[" &amp; AP$5 &amp; "]"),tab_beneficios[[Área]:[Área]],$B32)</f>
        <v>0</v>
      </c>
      <c r="AQ32" s="84">
        <f ca="1">SUMIFS(INDIRECT("tab_beneficios[" &amp; AQ$5 &amp; "]"),tab_beneficios[[Área]:[Área]],$B32)</f>
        <v>0</v>
      </c>
      <c r="AR32" s="84">
        <f ca="1">SUMIFS(INDIRECT("tab_beneficios[" &amp; AR$5 &amp; "]"),tab_beneficios[[Área]:[Área]],$B32)</f>
        <v>0</v>
      </c>
      <c r="AS32" s="84">
        <f ca="1">SUMIFS(INDIRECT("tab_beneficios[" &amp; AS$5 &amp; "]"),tab_beneficios[[Área]:[Área]],$B32)</f>
        <v>0</v>
      </c>
      <c r="AT32" s="85">
        <f t="shared" ca="1" si="6"/>
        <v>0</v>
      </c>
      <c r="AU32" s="86">
        <f t="shared" ca="1" si="7"/>
        <v>0</v>
      </c>
      <c r="AV32" s="81">
        <v>27</v>
      </c>
      <c r="AW32" s="81">
        <f t="shared" ca="1" si="8"/>
        <v>0</v>
      </c>
      <c r="AX32" s="82" t="str">
        <f t="shared" ca="1" si="9"/>
        <v>-</v>
      </c>
    </row>
    <row r="33" spans="1:50" ht="15" x14ac:dyDescent="0.25">
      <c r="A33" s="70">
        <v>28</v>
      </c>
      <c r="B33" s="87"/>
      <c r="C33" s="70">
        <v>28</v>
      </c>
      <c r="D33" s="87"/>
      <c r="L33" s="81">
        <f t="shared" si="0"/>
        <v>0</v>
      </c>
      <c r="M33" s="81">
        <v>28</v>
      </c>
      <c r="N33" s="84">
        <f ca="1">SUMIFS(INDIRECT("tab_salarios[" &amp; N$5 &amp; "]"),tab_salarios[[Área]:[Área]],$B33)</f>
        <v>0</v>
      </c>
      <c r="O33" s="84">
        <f ca="1">SUMIFS(INDIRECT("tab_salarios[" &amp; O$5 &amp; "]"),tab_salarios[[Área]:[Área]],$B33)</f>
        <v>0</v>
      </c>
      <c r="P33" s="84">
        <f ca="1">SUMIFS(INDIRECT("tab_salarios[" &amp; P$5 &amp; "]"),tab_salarios[[Área]:[Área]],$B33)</f>
        <v>0</v>
      </c>
      <c r="Q33" s="84">
        <f ca="1">SUMIFS(INDIRECT("tab_salarios[" &amp; Q$5 &amp; "]"),tab_salarios[[Área]:[Área]],$B33)</f>
        <v>0</v>
      </c>
      <c r="R33" s="84">
        <f ca="1">SUMIFS(INDIRECT("tab_salarios[" &amp; R$5 &amp; "]"),tab_salarios[[Área]:[Área]],$B33)</f>
        <v>0</v>
      </c>
      <c r="S33" s="84">
        <f ca="1">SUMIFS(INDIRECT("tab_salarios[" &amp; S$5 &amp; "]"),tab_salarios[[Área]:[Área]],$B33)</f>
        <v>0</v>
      </c>
      <c r="T33" s="84">
        <f ca="1">SUMIFS(INDIRECT("tab_salarios[" &amp; T$5 &amp; "]"),tab_salarios[[Área]:[Área]],$B33)</f>
        <v>0</v>
      </c>
      <c r="U33" s="84">
        <f ca="1">SUMIFS(INDIRECT("tab_salarios[" &amp; U$5 &amp; "]"),tab_salarios[[Área]:[Área]],$B33)</f>
        <v>0</v>
      </c>
      <c r="V33" s="84">
        <f ca="1">SUMIFS(INDIRECT("tab_salarios[" &amp; V$5 &amp; "]"),tab_salarios[[Área]:[Área]],$B33)</f>
        <v>0</v>
      </c>
      <c r="W33" s="84">
        <f ca="1">SUMIFS(INDIRECT("tab_salarios[" &amp; W$5 &amp; "]"),tab_salarios[[Área]:[Área]],$B33)</f>
        <v>0</v>
      </c>
      <c r="X33" s="84">
        <f ca="1">SUMIFS(INDIRECT("tab_salarios[" &amp; X$5 &amp; "]"),tab_salarios[[Área]:[Área]],$B33)</f>
        <v>0</v>
      </c>
      <c r="Y33" s="84">
        <f ca="1">SUMIFS(INDIRECT("tab_salarios[" &amp; Y$5 &amp; "]"),tab_salarios[[Área]:[Área]],$B33)</f>
        <v>0</v>
      </c>
      <c r="Z33" s="85">
        <f t="shared" ca="1" si="1"/>
        <v>0</v>
      </c>
      <c r="AA33" s="86">
        <f t="shared" ca="1" si="2"/>
        <v>0</v>
      </c>
      <c r="AB33" s="81">
        <v>28</v>
      </c>
      <c r="AC33" s="81">
        <f t="shared" ca="1" si="3"/>
        <v>0</v>
      </c>
      <c r="AD33" s="82" t="str">
        <f t="shared" ca="1" si="4"/>
        <v>-</v>
      </c>
      <c r="AF33" s="81">
        <f t="shared" si="5"/>
        <v>0</v>
      </c>
      <c r="AG33" s="81">
        <v>28</v>
      </c>
      <c r="AH33" s="84">
        <f ca="1">SUMIFS(INDIRECT("tab_beneficios[" &amp; AH$5 &amp; "]"),tab_beneficios[[Área]:[Área]],$B33)</f>
        <v>0</v>
      </c>
      <c r="AI33" s="84">
        <f ca="1">SUMIFS(INDIRECT("tab_beneficios[" &amp; AI$5 &amp; "]"),tab_beneficios[[Área]:[Área]],$B33)</f>
        <v>0</v>
      </c>
      <c r="AJ33" s="84">
        <f ca="1">SUMIFS(INDIRECT("tab_beneficios[" &amp; AJ$5 &amp; "]"),tab_beneficios[[Área]:[Área]],$B33)</f>
        <v>0</v>
      </c>
      <c r="AK33" s="84">
        <f ca="1">SUMIFS(INDIRECT("tab_beneficios[" &amp; AK$5 &amp; "]"),tab_beneficios[[Área]:[Área]],$B33)</f>
        <v>0</v>
      </c>
      <c r="AL33" s="84">
        <f ca="1">SUMIFS(INDIRECT("tab_beneficios[" &amp; AL$5 &amp; "]"),tab_beneficios[[Área]:[Área]],$B33)</f>
        <v>0</v>
      </c>
      <c r="AM33" s="84">
        <f ca="1">SUMIFS(INDIRECT("tab_beneficios[" &amp; AM$5 &amp; "]"),tab_beneficios[[Área]:[Área]],$B33)</f>
        <v>0</v>
      </c>
      <c r="AN33" s="84">
        <f ca="1">SUMIFS(INDIRECT("tab_beneficios[" &amp; AN$5 &amp; "]"),tab_beneficios[[Área]:[Área]],$B33)</f>
        <v>0</v>
      </c>
      <c r="AO33" s="84">
        <f ca="1">SUMIFS(INDIRECT("tab_beneficios[" &amp; AO$5 &amp; "]"),tab_beneficios[[Área]:[Área]],$B33)</f>
        <v>0</v>
      </c>
      <c r="AP33" s="84">
        <f ca="1">SUMIFS(INDIRECT("tab_beneficios[" &amp; AP$5 &amp; "]"),tab_beneficios[[Área]:[Área]],$B33)</f>
        <v>0</v>
      </c>
      <c r="AQ33" s="84">
        <f ca="1">SUMIFS(INDIRECT("tab_beneficios[" &amp; AQ$5 &amp; "]"),tab_beneficios[[Área]:[Área]],$B33)</f>
        <v>0</v>
      </c>
      <c r="AR33" s="84">
        <f ca="1">SUMIFS(INDIRECT("tab_beneficios[" &amp; AR$5 &amp; "]"),tab_beneficios[[Área]:[Área]],$B33)</f>
        <v>0</v>
      </c>
      <c r="AS33" s="84">
        <f ca="1">SUMIFS(INDIRECT("tab_beneficios[" &amp; AS$5 &amp; "]"),tab_beneficios[[Área]:[Área]],$B33)</f>
        <v>0</v>
      </c>
      <c r="AT33" s="85">
        <f t="shared" ca="1" si="6"/>
        <v>0</v>
      </c>
      <c r="AU33" s="86">
        <f t="shared" ca="1" si="7"/>
        <v>0</v>
      </c>
      <c r="AV33" s="81">
        <v>28</v>
      </c>
      <c r="AW33" s="81">
        <f t="shared" ca="1" si="8"/>
        <v>0</v>
      </c>
      <c r="AX33" s="82" t="str">
        <f t="shared" ca="1" si="9"/>
        <v>-</v>
      </c>
    </row>
    <row r="34" spans="1:50" ht="15" x14ac:dyDescent="0.25">
      <c r="A34" s="70">
        <v>29</v>
      </c>
      <c r="B34" s="87"/>
      <c r="C34" s="70">
        <v>29</v>
      </c>
      <c r="D34" s="87"/>
      <c r="L34" s="81">
        <f t="shared" si="0"/>
        <v>0</v>
      </c>
      <c r="M34" s="81">
        <v>29</v>
      </c>
      <c r="N34" s="84">
        <f ca="1">SUMIFS(INDIRECT("tab_salarios[" &amp; N$5 &amp; "]"),tab_salarios[[Área]:[Área]],$B34)</f>
        <v>0</v>
      </c>
      <c r="O34" s="84">
        <f ca="1">SUMIFS(INDIRECT("tab_salarios[" &amp; O$5 &amp; "]"),tab_salarios[[Área]:[Área]],$B34)</f>
        <v>0</v>
      </c>
      <c r="P34" s="84">
        <f ca="1">SUMIFS(INDIRECT("tab_salarios[" &amp; P$5 &amp; "]"),tab_salarios[[Área]:[Área]],$B34)</f>
        <v>0</v>
      </c>
      <c r="Q34" s="84">
        <f ca="1">SUMIFS(INDIRECT("tab_salarios[" &amp; Q$5 &amp; "]"),tab_salarios[[Área]:[Área]],$B34)</f>
        <v>0</v>
      </c>
      <c r="R34" s="84">
        <f ca="1">SUMIFS(INDIRECT("tab_salarios[" &amp; R$5 &amp; "]"),tab_salarios[[Área]:[Área]],$B34)</f>
        <v>0</v>
      </c>
      <c r="S34" s="84">
        <f ca="1">SUMIFS(INDIRECT("tab_salarios[" &amp; S$5 &amp; "]"),tab_salarios[[Área]:[Área]],$B34)</f>
        <v>0</v>
      </c>
      <c r="T34" s="84">
        <f ca="1">SUMIFS(INDIRECT("tab_salarios[" &amp; T$5 &amp; "]"),tab_salarios[[Área]:[Área]],$B34)</f>
        <v>0</v>
      </c>
      <c r="U34" s="84">
        <f ca="1">SUMIFS(INDIRECT("tab_salarios[" &amp; U$5 &amp; "]"),tab_salarios[[Área]:[Área]],$B34)</f>
        <v>0</v>
      </c>
      <c r="V34" s="84">
        <f ca="1">SUMIFS(INDIRECT("tab_salarios[" &amp; V$5 &amp; "]"),tab_salarios[[Área]:[Área]],$B34)</f>
        <v>0</v>
      </c>
      <c r="W34" s="84">
        <f ca="1">SUMIFS(INDIRECT("tab_salarios[" &amp; W$5 &amp; "]"),tab_salarios[[Área]:[Área]],$B34)</f>
        <v>0</v>
      </c>
      <c r="X34" s="84">
        <f ca="1">SUMIFS(INDIRECT("tab_salarios[" &amp; X$5 &amp; "]"),tab_salarios[[Área]:[Área]],$B34)</f>
        <v>0</v>
      </c>
      <c r="Y34" s="84">
        <f ca="1">SUMIFS(INDIRECT("tab_salarios[" &amp; Y$5 &amp; "]"),tab_salarios[[Área]:[Área]],$B34)</f>
        <v>0</v>
      </c>
      <c r="Z34" s="85">
        <f t="shared" ca="1" si="1"/>
        <v>0</v>
      </c>
      <c r="AA34" s="86">
        <f t="shared" ca="1" si="2"/>
        <v>0</v>
      </c>
      <c r="AB34" s="81">
        <v>29</v>
      </c>
      <c r="AC34" s="81">
        <f t="shared" ca="1" si="3"/>
        <v>0</v>
      </c>
      <c r="AD34" s="82" t="str">
        <f t="shared" ca="1" si="4"/>
        <v>-</v>
      </c>
      <c r="AF34" s="81">
        <f t="shared" si="5"/>
        <v>0</v>
      </c>
      <c r="AG34" s="81">
        <v>29</v>
      </c>
      <c r="AH34" s="84">
        <f ca="1">SUMIFS(INDIRECT("tab_beneficios[" &amp; AH$5 &amp; "]"),tab_beneficios[[Área]:[Área]],$B34)</f>
        <v>0</v>
      </c>
      <c r="AI34" s="84">
        <f ca="1">SUMIFS(INDIRECT("tab_beneficios[" &amp; AI$5 &amp; "]"),tab_beneficios[[Área]:[Área]],$B34)</f>
        <v>0</v>
      </c>
      <c r="AJ34" s="84">
        <f ca="1">SUMIFS(INDIRECT("tab_beneficios[" &amp; AJ$5 &amp; "]"),tab_beneficios[[Área]:[Área]],$B34)</f>
        <v>0</v>
      </c>
      <c r="AK34" s="84">
        <f ca="1">SUMIFS(INDIRECT("tab_beneficios[" &amp; AK$5 &amp; "]"),tab_beneficios[[Área]:[Área]],$B34)</f>
        <v>0</v>
      </c>
      <c r="AL34" s="84">
        <f ca="1">SUMIFS(INDIRECT("tab_beneficios[" &amp; AL$5 &amp; "]"),tab_beneficios[[Área]:[Área]],$B34)</f>
        <v>0</v>
      </c>
      <c r="AM34" s="84">
        <f ca="1">SUMIFS(INDIRECT("tab_beneficios[" &amp; AM$5 &amp; "]"),tab_beneficios[[Área]:[Área]],$B34)</f>
        <v>0</v>
      </c>
      <c r="AN34" s="84">
        <f ca="1">SUMIFS(INDIRECT("tab_beneficios[" &amp; AN$5 &amp; "]"),tab_beneficios[[Área]:[Área]],$B34)</f>
        <v>0</v>
      </c>
      <c r="AO34" s="84">
        <f ca="1">SUMIFS(INDIRECT("tab_beneficios[" &amp; AO$5 &amp; "]"),tab_beneficios[[Área]:[Área]],$B34)</f>
        <v>0</v>
      </c>
      <c r="AP34" s="84">
        <f ca="1">SUMIFS(INDIRECT("tab_beneficios[" &amp; AP$5 &amp; "]"),tab_beneficios[[Área]:[Área]],$B34)</f>
        <v>0</v>
      </c>
      <c r="AQ34" s="84">
        <f ca="1">SUMIFS(INDIRECT("tab_beneficios[" &amp; AQ$5 &amp; "]"),tab_beneficios[[Área]:[Área]],$B34)</f>
        <v>0</v>
      </c>
      <c r="AR34" s="84">
        <f ca="1">SUMIFS(INDIRECT("tab_beneficios[" &amp; AR$5 &amp; "]"),tab_beneficios[[Área]:[Área]],$B34)</f>
        <v>0</v>
      </c>
      <c r="AS34" s="84">
        <f ca="1">SUMIFS(INDIRECT("tab_beneficios[" &amp; AS$5 &amp; "]"),tab_beneficios[[Área]:[Área]],$B34)</f>
        <v>0</v>
      </c>
      <c r="AT34" s="85">
        <f t="shared" ca="1" si="6"/>
        <v>0</v>
      </c>
      <c r="AU34" s="86">
        <f t="shared" ca="1" si="7"/>
        <v>0</v>
      </c>
      <c r="AV34" s="81">
        <v>29</v>
      </c>
      <c r="AW34" s="81">
        <f t="shared" ca="1" si="8"/>
        <v>0</v>
      </c>
      <c r="AX34" s="82" t="str">
        <f t="shared" ca="1" si="9"/>
        <v>-</v>
      </c>
    </row>
    <row r="35" spans="1:50" ht="15" x14ac:dyDescent="0.25">
      <c r="A35" s="70">
        <v>30</v>
      </c>
      <c r="B35" s="87"/>
      <c r="C35" s="70">
        <v>30</v>
      </c>
      <c r="D35" s="87"/>
      <c r="L35" s="81">
        <f t="shared" si="0"/>
        <v>0</v>
      </c>
      <c r="M35" s="81">
        <v>30</v>
      </c>
      <c r="N35" s="84">
        <f ca="1">SUMIFS(INDIRECT("tab_salarios[" &amp; N$5 &amp; "]"),tab_salarios[[Área]:[Área]],$B35)</f>
        <v>0</v>
      </c>
      <c r="O35" s="84">
        <f ca="1">SUMIFS(INDIRECT("tab_salarios[" &amp; O$5 &amp; "]"),tab_salarios[[Área]:[Área]],$B35)</f>
        <v>0</v>
      </c>
      <c r="P35" s="84">
        <f ca="1">SUMIFS(INDIRECT("tab_salarios[" &amp; P$5 &amp; "]"),tab_salarios[[Área]:[Área]],$B35)</f>
        <v>0</v>
      </c>
      <c r="Q35" s="84">
        <f ca="1">SUMIFS(INDIRECT("tab_salarios[" &amp; Q$5 &amp; "]"),tab_salarios[[Área]:[Área]],$B35)</f>
        <v>0</v>
      </c>
      <c r="R35" s="84">
        <f ca="1">SUMIFS(INDIRECT("tab_salarios[" &amp; R$5 &amp; "]"),tab_salarios[[Área]:[Área]],$B35)</f>
        <v>0</v>
      </c>
      <c r="S35" s="84">
        <f ca="1">SUMIFS(INDIRECT("tab_salarios[" &amp; S$5 &amp; "]"),tab_salarios[[Área]:[Área]],$B35)</f>
        <v>0</v>
      </c>
      <c r="T35" s="84">
        <f ca="1">SUMIFS(INDIRECT("tab_salarios[" &amp; T$5 &amp; "]"),tab_salarios[[Área]:[Área]],$B35)</f>
        <v>0</v>
      </c>
      <c r="U35" s="84">
        <f ca="1">SUMIFS(INDIRECT("tab_salarios[" &amp; U$5 &amp; "]"),tab_salarios[[Área]:[Área]],$B35)</f>
        <v>0</v>
      </c>
      <c r="V35" s="84">
        <f ca="1">SUMIFS(INDIRECT("tab_salarios[" &amp; V$5 &amp; "]"),tab_salarios[[Área]:[Área]],$B35)</f>
        <v>0</v>
      </c>
      <c r="W35" s="84">
        <f ca="1">SUMIFS(INDIRECT("tab_salarios[" &amp; W$5 &amp; "]"),tab_salarios[[Área]:[Área]],$B35)</f>
        <v>0</v>
      </c>
      <c r="X35" s="84">
        <f ca="1">SUMIFS(INDIRECT("tab_salarios[" &amp; X$5 &amp; "]"),tab_salarios[[Área]:[Área]],$B35)</f>
        <v>0</v>
      </c>
      <c r="Y35" s="84">
        <f ca="1">SUMIFS(INDIRECT("tab_salarios[" &amp; Y$5 &amp; "]"),tab_salarios[[Área]:[Área]],$B35)</f>
        <v>0</v>
      </c>
      <c r="Z35" s="85">
        <f t="shared" ca="1" si="1"/>
        <v>0</v>
      </c>
      <c r="AA35" s="86">
        <f t="shared" ca="1" si="2"/>
        <v>0</v>
      </c>
      <c r="AB35" s="81">
        <v>30</v>
      </c>
      <c r="AC35" s="81">
        <f t="shared" ca="1" si="3"/>
        <v>0</v>
      </c>
      <c r="AD35" s="82" t="str">
        <f t="shared" ca="1" si="4"/>
        <v>-</v>
      </c>
      <c r="AF35" s="81">
        <f t="shared" si="5"/>
        <v>0</v>
      </c>
      <c r="AG35" s="81">
        <v>30</v>
      </c>
      <c r="AH35" s="84">
        <f ca="1">SUMIFS(INDIRECT("tab_beneficios[" &amp; AH$5 &amp; "]"),tab_beneficios[[Área]:[Área]],$B35)</f>
        <v>0</v>
      </c>
      <c r="AI35" s="84">
        <f ca="1">SUMIFS(INDIRECT("tab_beneficios[" &amp; AI$5 &amp; "]"),tab_beneficios[[Área]:[Área]],$B35)</f>
        <v>0</v>
      </c>
      <c r="AJ35" s="84">
        <f ca="1">SUMIFS(INDIRECT("tab_beneficios[" &amp; AJ$5 &amp; "]"),tab_beneficios[[Área]:[Área]],$B35)</f>
        <v>0</v>
      </c>
      <c r="AK35" s="84">
        <f ca="1">SUMIFS(INDIRECT("tab_beneficios[" &amp; AK$5 &amp; "]"),tab_beneficios[[Área]:[Área]],$B35)</f>
        <v>0</v>
      </c>
      <c r="AL35" s="84">
        <f ca="1">SUMIFS(INDIRECT("tab_beneficios[" &amp; AL$5 &amp; "]"),tab_beneficios[[Área]:[Área]],$B35)</f>
        <v>0</v>
      </c>
      <c r="AM35" s="84">
        <f ca="1">SUMIFS(INDIRECT("tab_beneficios[" &amp; AM$5 &amp; "]"),tab_beneficios[[Área]:[Área]],$B35)</f>
        <v>0</v>
      </c>
      <c r="AN35" s="84">
        <f ca="1">SUMIFS(INDIRECT("tab_beneficios[" &amp; AN$5 &amp; "]"),tab_beneficios[[Área]:[Área]],$B35)</f>
        <v>0</v>
      </c>
      <c r="AO35" s="84">
        <f ca="1">SUMIFS(INDIRECT("tab_beneficios[" &amp; AO$5 &amp; "]"),tab_beneficios[[Área]:[Área]],$B35)</f>
        <v>0</v>
      </c>
      <c r="AP35" s="84">
        <f ca="1">SUMIFS(INDIRECT("tab_beneficios[" &amp; AP$5 &amp; "]"),tab_beneficios[[Área]:[Área]],$B35)</f>
        <v>0</v>
      </c>
      <c r="AQ35" s="84">
        <f ca="1">SUMIFS(INDIRECT("tab_beneficios[" &amp; AQ$5 &amp; "]"),tab_beneficios[[Área]:[Área]],$B35)</f>
        <v>0</v>
      </c>
      <c r="AR35" s="84">
        <f ca="1">SUMIFS(INDIRECT("tab_beneficios[" &amp; AR$5 &amp; "]"),tab_beneficios[[Área]:[Área]],$B35)</f>
        <v>0</v>
      </c>
      <c r="AS35" s="84">
        <f ca="1">SUMIFS(INDIRECT("tab_beneficios[" &amp; AS$5 &amp; "]"),tab_beneficios[[Área]:[Área]],$B35)</f>
        <v>0</v>
      </c>
      <c r="AT35" s="85">
        <f t="shared" ca="1" si="6"/>
        <v>0</v>
      </c>
      <c r="AU35" s="86">
        <f t="shared" ca="1" si="7"/>
        <v>0</v>
      </c>
      <c r="AV35" s="81">
        <v>30</v>
      </c>
      <c r="AW35" s="81">
        <f t="shared" ca="1" si="8"/>
        <v>0</v>
      </c>
      <c r="AX35" s="82" t="str">
        <f t="shared" ca="1" si="9"/>
        <v>-</v>
      </c>
    </row>
    <row r="36" spans="1:50" ht="15" x14ac:dyDescent="0.25">
      <c r="A36" s="70"/>
      <c r="C36" s="70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5"/>
      <c r="AA36" s="86"/>
      <c r="AD36" s="82"/>
    </row>
    <row r="37" spans="1:50" ht="15" x14ac:dyDescent="0.25">
      <c r="A37" s="70"/>
      <c r="C37" s="70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5"/>
      <c r="AA37" s="86"/>
      <c r="AD37" s="82"/>
    </row>
    <row r="38" spans="1:50" x14ac:dyDescent="0.25">
      <c r="A38" s="70"/>
      <c r="C38" s="70"/>
      <c r="AA38" s="86"/>
    </row>
  </sheetData>
  <sheetProtection algorithmName="SHA-512" hashValue="QR2g1p9Oe+aqu+gJ59ohk14LxuQcphv2CVOFKWHvRfe/I9RSmIJaKx4JSgyg1IuQxvN9rXswkRei5mxu4rwCXA==" saltValue="9oxZzK34NddqcrvxOUfq+A==" spinCount="100000" sheet="1" objects="1" scenarios="1"/>
  <mergeCells count="2">
    <mergeCell ref="L4:AD4"/>
    <mergeCell ref="AF4:AX4"/>
  </mergeCells>
  <pageMargins left="0.511811024" right="0.511811024" top="0.78740157499999996" bottom="0.78740157499999996" header="0.31496062000000002" footer="0.31496062000000002"/>
  <pageSetup orientation="portrait" r:id="rId1"/>
  <drawing r:id="rId2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8D813-032E-4887-9E55-96E20FD792A9}">
  <sheetPr codeName="Planilha8"/>
  <dimension ref="A2:S65"/>
  <sheetViews>
    <sheetView workbookViewId="0">
      <selection activeCell="Q7" sqref="Q7"/>
    </sheetView>
  </sheetViews>
  <sheetFormatPr defaultRowHeight="15" x14ac:dyDescent="0.25"/>
  <cols>
    <col min="1" max="1" width="2.7109375" style="1" customWidth="1"/>
    <col min="2" max="2" width="26.5703125" style="1" bestFit="1" customWidth="1"/>
    <col min="3" max="3" width="12.140625" style="1" bestFit="1" customWidth="1"/>
    <col min="4" max="4" width="10.7109375" style="1" bestFit="1" customWidth="1"/>
    <col min="5" max="5" width="27" style="1" bestFit="1" customWidth="1"/>
    <col min="6" max="6" width="9.140625" style="1"/>
    <col min="7" max="7" width="10.5703125" style="1" bestFit="1" customWidth="1"/>
    <col min="8" max="14" width="9.140625" style="1"/>
    <col min="15" max="15" width="13.28515625" style="1" bestFit="1" customWidth="1"/>
    <col min="16" max="16384" width="9.140625" style="1"/>
  </cols>
  <sheetData>
    <row r="2" spans="1:19" x14ac:dyDescent="0.25">
      <c r="A2" s="25" t="s">
        <v>50</v>
      </c>
      <c r="B2" s="25"/>
      <c r="C2" s="30"/>
      <c r="D2" s="30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</row>
    <row r="3" spans="1:19" ht="7.5" customHeight="1" x14ac:dyDescent="0.25"/>
    <row r="4" spans="1:19" x14ac:dyDescent="0.25">
      <c r="B4" s="27" t="s">
        <v>46</v>
      </c>
      <c r="C4" s="28">
        <f ca="1">TODAY()</f>
        <v>45446</v>
      </c>
      <c r="E4" s="65">
        <f ca="1">C4</f>
        <v>45446</v>
      </c>
    </row>
    <row r="5" spans="1:19" x14ac:dyDescent="0.25">
      <c r="B5" s="27" t="s">
        <v>47</v>
      </c>
      <c r="C5" s="29">
        <f ca="1">DAY(C4)</f>
        <v>3</v>
      </c>
    </row>
    <row r="6" spans="1:19" x14ac:dyDescent="0.25">
      <c r="B6" s="27" t="s">
        <v>48</v>
      </c>
      <c r="C6" s="29">
        <f ca="1">MONTH(C4)</f>
        <v>6</v>
      </c>
      <c r="D6" s="57"/>
      <c r="G6" s="28"/>
      <c r="K6" s="45"/>
    </row>
    <row r="7" spans="1:19" x14ac:dyDescent="0.25">
      <c r="B7" s="27" t="s">
        <v>49</v>
      </c>
      <c r="C7" s="29">
        <f ca="1">YEAR(C4)</f>
        <v>2024</v>
      </c>
      <c r="D7" s="56"/>
      <c r="G7" s="64"/>
      <c r="K7" s="45"/>
    </row>
    <row r="8" spans="1:19" x14ac:dyDescent="0.25">
      <c r="K8" s="45"/>
    </row>
    <row r="10" spans="1:19" x14ac:dyDescent="0.25"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</row>
    <row r="11" spans="1:19" x14ac:dyDescent="0.25">
      <c r="A11" s="25" t="s">
        <v>51</v>
      </c>
      <c r="B11" s="25"/>
      <c r="C11" s="30"/>
      <c r="D11" s="30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</row>
    <row r="13" spans="1:19" x14ac:dyDescent="0.25">
      <c r="B13" s="46" t="s">
        <v>52</v>
      </c>
      <c r="C13" s="47"/>
      <c r="D13" s="47"/>
      <c r="E13" s="47"/>
      <c r="F13" s="47"/>
      <c r="G13" s="47"/>
      <c r="H13" s="67" t="s">
        <v>64</v>
      </c>
      <c r="I13" s="67" t="s">
        <v>68</v>
      </c>
      <c r="J13" s="47"/>
      <c r="K13" s="47"/>
      <c r="L13" s="47"/>
      <c r="M13" s="47"/>
      <c r="N13" s="48"/>
    </row>
    <row r="14" spans="1:19" x14ac:dyDescent="0.25">
      <c r="B14" s="49" t="s">
        <v>42</v>
      </c>
      <c r="C14" s="50">
        <f>COUNTIFS(tab_funcionario[Status],"Ativo")</f>
        <v>0</v>
      </c>
      <c r="E14" s="52" t="s">
        <v>62</v>
      </c>
      <c r="G14" s="58" cm="1">
        <f t="array" aca="1" ref="G14" ca="1">INDEX(C30:N30,1,C6)</f>
        <v>0</v>
      </c>
      <c r="H14" s="66" t="str" cm="1">
        <f t="array" aca="1" ref="H14" ca="1">IFERROR((G14-INDEX(C30:N30,1,C6-1))/INDEX(C30:N30,1,C6-1),"-")</f>
        <v>-</v>
      </c>
      <c r="I14" s="52" t="str" cm="1">
        <f t="array" aca="1" ref="I14" ca="1">IF(H14="-","-","( "&amp;TEXT(H14,"0%")&amp;" x "&amp;INDEX(C21:N21,1,C6-1)&amp;" )")</f>
        <v>-</v>
      </c>
      <c r="K14" s="58"/>
      <c r="N14" s="51"/>
    </row>
    <row r="15" spans="1:19" x14ac:dyDescent="0.25">
      <c r="B15" s="52" t="s">
        <v>65</v>
      </c>
      <c r="C15" s="53">
        <f ca="1">COUNTIFS(tab_funcionario[Data de Admissão],"&lt;="&amp;EOMONTH(C4,0),tab_funcionario[Data de Admissão],"&gt;="&amp;EOMONTH(C4,-1)+1)</f>
        <v>0</v>
      </c>
      <c r="D15" s="54"/>
      <c r="E15" s="52" t="s">
        <v>63</v>
      </c>
      <c r="F15" s="54"/>
      <c r="G15" s="58" cm="1">
        <f t="array" aca="1" ref="G15" ca="1">INDEX(C32:N32,1,C6)</f>
        <v>0</v>
      </c>
      <c r="H15" s="66" t="str" cm="1">
        <f t="array" aca="1" ref="H15" ca="1">IFERROR((G15-INDEX(C32:N32,1,C6-1))/INDEX(C32:N32,1,C6-1),"-")</f>
        <v>-</v>
      </c>
      <c r="I15" s="52" t="str" cm="1">
        <f t="array" aca="1" ref="I15" ca="1">IF(H15="-","-","( "&amp;TEXT(H15,"0%")&amp;" x "&amp;INDEX(C21:N21,1,C6-1)&amp;" )")</f>
        <v>-</v>
      </c>
      <c r="J15" s="54"/>
      <c r="K15" s="58"/>
      <c r="L15" s="54"/>
      <c r="M15" s="54"/>
      <c r="N15" s="55"/>
    </row>
    <row r="16" spans="1:19" x14ac:dyDescent="0.25">
      <c r="B16" s="32" t="s">
        <v>66</v>
      </c>
      <c r="C16" s="53">
        <f ca="1">COUNTIFS(tab_funcionario[Data de Demissão],"&lt;="&amp;EOMONTH(C4,0),tab_funcionario[Data de Demissão],"&gt;="&amp;EOMONTH(C4,-1)+1)</f>
        <v>0</v>
      </c>
    </row>
    <row r="17" spans="2:15" x14ac:dyDescent="0.25">
      <c r="B17" s="32"/>
    </row>
    <row r="18" spans="2:15" x14ac:dyDescent="0.25">
      <c r="B18" s="31" t="s">
        <v>48</v>
      </c>
      <c r="C18" s="29">
        <v>1</v>
      </c>
      <c r="D18" s="29">
        <v>2</v>
      </c>
      <c r="E18" s="29">
        <v>3</v>
      </c>
      <c r="F18" s="29">
        <v>4</v>
      </c>
      <c r="G18" s="29">
        <v>5</v>
      </c>
      <c r="H18" s="29">
        <v>6</v>
      </c>
      <c r="I18" s="29">
        <v>7</v>
      </c>
      <c r="J18" s="29">
        <v>8</v>
      </c>
      <c r="K18" s="29">
        <v>9</v>
      </c>
      <c r="L18" s="29">
        <v>10</v>
      </c>
      <c r="M18" s="29">
        <v>11</v>
      </c>
      <c r="N18" s="29">
        <v>12</v>
      </c>
    </row>
    <row r="19" spans="2:15" x14ac:dyDescent="0.25">
      <c r="B19" s="31" t="s">
        <v>44</v>
      </c>
      <c r="C19" s="34">
        <f ca="1">DATE($C$7,C18,1)</f>
        <v>45292</v>
      </c>
      <c r="D19" s="34">
        <f t="shared" ref="D19:N19" ca="1" si="0">DATE($C$7,D18,1)</f>
        <v>45323</v>
      </c>
      <c r="E19" s="34">
        <f t="shared" ca="1" si="0"/>
        <v>45352</v>
      </c>
      <c r="F19" s="34">
        <f t="shared" ca="1" si="0"/>
        <v>45383</v>
      </c>
      <c r="G19" s="34">
        <f t="shared" ca="1" si="0"/>
        <v>45413</v>
      </c>
      <c r="H19" s="34">
        <f t="shared" ca="1" si="0"/>
        <v>45444</v>
      </c>
      <c r="I19" s="34">
        <f t="shared" ca="1" si="0"/>
        <v>45474</v>
      </c>
      <c r="J19" s="34">
        <f t="shared" ca="1" si="0"/>
        <v>45505</v>
      </c>
      <c r="K19" s="34">
        <f t="shared" ca="1" si="0"/>
        <v>45536</v>
      </c>
      <c r="L19" s="34">
        <f t="shared" ca="1" si="0"/>
        <v>45566</v>
      </c>
      <c r="M19" s="34">
        <f t="shared" ca="1" si="0"/>
        <v>45597</v>
      </c>
      <c r="N19" s="34">
        <f t="shared" ca="1" si="0"/>
        <v>45627</v>
      </c>
    </row>
    <row r="20" spans="2:15" x14ac:dyDescent="0.25">
      <c r="B20" s="31" t="s">
        <v>45</v>
      </c>
      <c r="C20" s="34">
        <f ca="1">D19-1</f>
        <v>45322</v>
      </c>
      <c r="D20" s="34">
        <f t="shared" ref="D20:M20" ca="1" si="1">E19-1</f>
        <v>45351</v>
      </c>
      <c r="E20" s="34">
        <f t="shared" ca="1" si="1"/>
        <v>45382</v>
      </c>
      <c r="F20" s="34">
        <f t="shared" ca="1" si="1"/>
        <v>45412</v>
      </c>
      <c r="G20" s="34">
        <f t="shared" ca="1" si="1"/>
        <v>45443</v>
      </c>
      <c r="H20" s="34">
        <f t="shared" ca="1" si="1"/>
        <v>45473</v>
      </c>
      <c r="I20" s="34">
        <f t="shared" ca="1" si="1"/>
        <v>45504</v>
      </c>
      <c r="J20" s="34">
        <f t="shared" ca="1" si="1"/>
        <v>45535</v>
      </c>
      <c r="K20" s="34">
        <f t="shared" ca="1" si="1"/>
        <v>45565</v>
      </c>
      <c r="L20" s="34">
        <f t="shared" ca="1" si="1"/>
        <v>45596</v>
      </c>
      <c r="M20" s="34">
        <f t="shared" ca="1" si="1"/>
        <v>45626</v>
      </c>
      <c r="N20" s="34">
        <f ca="1">EOMONTH(DATE($C$7,N$18,1),0)</f>
        <v>45657</v>
      </c>
    </row>
    <row r="21" spans="2:15" x14ac:dyDescent="0.25">
      <c r="B21" s="31"/>
      <c r="C21" s="35" t="s">
        <v>25</v>
      </c>
      <c r="D21" s="35" t="s">
        <v>26</v>
      </c>
      <c r="E21" s="35" t="s">
        <v>27</v>
      </c>
      <c r="F21" s="35" t="s">
        <v>28</v>
      </c>
      <c r="G21" s="35" t="s">
        <v>29</v>
      </c>
      <c r="H21" s="35" t="s">
        <v>30</v>
      </c>
      <c r="I21" s="35" t="s">
        <v>31</v>
      </c>
      <c r="J21" s="35" t="s">
        <v>32</v>
      </c>
      <c r="K21" s="35" t="s">
        <v>33</v>
      </c>
      <c r="L21" s="35" t="s">
        <v>34</v>
      </c>
      <c r="M21" s="35" t="s">
        <v>35</v>
      </c>
      <c r="N21" s="35" t="s">
        <v>36</v>
      </c>
    </row>
    <row r="22" spans="2:15" x14ac:dyDescent="0.25">
      <c r="B22" s="39" t="s">
        <v>53</v>
      </c>
      <c r="C22" s="40">
        <f ca="1">COUNTIFS(tab_funcionario[[Data de Admissão]:[Data de Admissão]],"&lt;"&amp;$C$19)</f>
        <v>0</v>
      </c>
      <c r="D22" s="40">
        <f ca="1">COUNTIFS(tab_funcionario[[Data de Admissão]:[Data de Admissão]],"&lt;"&amp;$C$19)</f>
        <v>0</v>
      </c>
      <c r="E22" s="40">
        <f ca="1">COUNTIFS(tab_funcionario[[Data de Admissão]:[Data de Admissão]],"&lt;"&amp;$C$19)</f>
        <v>0</v>
      </c>
      <c r="F22" s="40">
        <f ca="1">COUNTIFS(tab_funcionario[[Data de Admissão]:[Data de Admissão]],"&lt;"&amp;$C$19)</f>
        <v>0</v>
      </c>
      <c r="G22" s="40">
        <f ca="1">COUNTIFS(tab_funcionario[[Data de Admissão]:[Data de Admissão]],"&lt;"&amp;$C$19)</f>
        <v>0</v>
      </c>
      <c r="H22" s="40">
        <f ca="1">COUNTIFS(tab_funcionario[[Data de Admissão]:[Data de Admissão]],"&lt;"&amp;$C$19)</f>
        <v>0</v>
      </c>
      <c r="I22" s="40">
        <f ca="1">COUNTIFS(tab_funcionario[[Data de Admissão]:[Data de Admissão]],"&lt;"&amp;$C$19)</f>
        <v>0</v>
      </c>
      <c r="J22" s="40">
        <f ca="1">COUNTIFS(tab_funcionario[[Data de Admissão]:[Data de Admissão]],"&lt;"&amp;$C$19)</f>
        <v>0</v>
      </c>
      <c r="K22" s="40">
        <f ca="1">COUNTIFS(tab_funcionario[[Data de Admissão]:[Data de Admissão]],"&lt;"&amp;$C$19)</f>
        <v>0</v>
      </c>
      <c r="L22" s="40">
        <f ca="1">COUNTIFS(tab_funcionario[[Data de Admissão]:[Data de Admissão]],"&lt;"&amp;$C$19)</f>
        <v>0</v>
      </c>
      <c r="M22" s="40">
        <f ca="1">COUNTIFS(tab_funcionario[[Data de Admissão]:[Data de Admissão]],"&lt;"&amp;$C$19)</f>
        <v>0</v>
      </c>
      <c r="N22" s="40">
        <f ca="1">COUNTIFS(tab_funcionario[[Data de Admissão]:[Data de Admissão]],"&lt;"&amp;$C$19)</f>
        <v>0</v>
      </c>
    </row>
    <row r="23" spans="2:15" x14ac:dyDescent="0.25">
      <c r="B23" s="41" t="s">
        <v>54</v>
      </c>
      <c r="C23" s="42">
        <f ca="1">COUNTIFS(tab_funcionario[[Data de Admissão]:[Data de Admissão]],"&lt;"&amp;$C$19,tab_funcionario[[Data de Demissão]:[Data de Demissão]],"&lt;"&amp;C20)</f>
        <v>0</v>
      </c>
      <c r="D23" s="42">
        <f ca="1">COUNTIFS(tab_funcionario[[Data de Admissão]:[Data de Admissão]],"&lt;"&amp;$C$19,tab_funcionario[[Data de Demissão]:[Data de Demissão]],"&lt;"&amp;D20)</f>
        <v>0</v>
      </c>
      <c r="E23" s="42">
        <f ca="1">COUNTIFS(tab_funcionario[[Data de Admissão]:[Data de Admissão]],"&lt;"&amp;$C$19,tab_funcionario[[Data de Demissão]:[Data de Demissão]],"&lt;"&amp;E20)</f>
        <v>0</v>
      </c>
      <c r="F23" s="42">
        <f ca="1">COUNTIFS(tab_funcionario[[Data de Admissão]:[Data de Admissão]],"&lt;"&amp;$C$19,tab_funcionario[[Data de Demissão]:[Data de Demissão]],"&lt;"&amp;F20)</f>
        <v>0</v>
      </c>
      <c r="G23" s="42">
        <f ca="1">COUNTIFS(tab_funcionario[[Data de Admissão]:[Data de Admissão]],"&lt;"&amp;$C$19,tab_funcionario[[Data de Demissão]:[Data de Demissão]],"&lt;"&amp;G20)</f>
        <v>0</v>
      </c>
      <c r="H23" s="42">
        <f ca="1">COUNTIFS(tab_funcionario[[Data de Admissão]:[Data de Admissão]],"&lt;"&amp;$C$19,tab_funcionario[[Data de Demissão]:[Data de Demissão]],"&lt;"&amp;H20)</f>
        <v>0</v>
      </c>
      <c r="I23" s="42">
        <f ca="1">COUNTIFS(tab_funcionario[[Data de Admissão]:[Data de Admissão]],"&lt;"&amp;$C$19,tab_funcionario[[Data de Demissão]:[Data de Demissão]],"&lt;"&amp;I20)</f>
        <v>0</v>
      </c>
      <c r="J23" s="42">
        <f ca="1">COUNTIFS(tab_funcionario[[Data de Admissão]:[Data de Admissão]],"&lt;"&amp;$C$19,tab_funcionario[[Data de Demissão]:[Data de Demissão]],"&lt;"&amp;J20)</f>
        <v>0</v>
      </c>
      <c r="K23" s="42">
        <f ca="1">COUNTIFS(tab_funcionario[[Data de Admissão]:[Data de Admissão]],"&lt;"&amp;$C$19,tab_funcionario[[Data de Demissão]:[Data de Demissão]],"&lt;"&amp;K20)</f>
        <v>0</v>
      </c>
      <c r="L23" s="42">
        <f ca="1">COUNTIFS(tab_funcionario[[Data de Admissão]:[Data de Admissão]],"&lt;"&amp;$C$19,tab_funcionario[[Data de Demissão]:[Data de Demissão]],"&lt;"&amp;L20)</f>
        <v>0</v>
      </c>
      <c r="M23" s="42">
        <f ca="1">COUNTIFS(tab_funcionario[[Data de Admissão]:[Data de Admissão]],"&lt;"&amp;$C$19,tab_funcionario[[Data de Demissão]:[Data de Demissão]],"&lt;"&amp;M20)</f>
        <v>0</v>
      </c>
      <c r="N23" s="42">
        <f ca="1">COUNTIFS(tab_funcionario[[Data de Admissão]:[Data de Admissão]],"&lt;"&amp;$C$19,tab_funcionario[[Data de Demissão]:[Data de Demissão]],"&lt;"&amp;N20)</f>
        <v>0</v>
      </c>
    </row>
    <row r="24" spans="2:15" x14ac:dyDescent="0.25">
      <c r="B24" s="39" t="s">
        <v>67</v>
      </c>
      <c r="C24" s="40">
        <f ca="1">COUNTIFS(tab_funcionario[[Data de Admissão]:[Data de Admissão]],"&gt;="&amp;$C$19,tab_funcionario[[Data de Admissão]:[Data de Admissão]],"&lt;="&amp;C20)</f>
        <v>0</v>
      </c>
      <c r="D24" s="40">
        <f ca="1">COUNTIFS(tab_funcionario[[Data de Admissão]:[Data de Admissão]],"&gt;="&amp;$C$19,tab_funcionario[[Data de Admissão]:[Data de Admissão]],"&lt;="&amp;D20)</f>
        <v>0</v>
      </c>
      <c r="E24" s="40">
        <f ca="1">COUNTIFS(tab_funcionario[[Data de Admissão]:[Data de Admissão]],"&gt;="&amp;$C$19,tab_funcionario[[Data de Admissão]:[Data de Admissão]],"&lt;="&amp;E20)</f>
        <v>0</v>
      </c>
      <c r="F24" s="40">
        <f ca="1">COUNTIFS(tab_funcionario[[Data de Admissão]:[Data de Admissão]],"&gt;="&amp;$C$19,tab_funcionario[[Data de Admissão]:[Data de Admissão]],"&lt;="&amp;F20)</f>
        <v>0</v>
      </c>
      <c r="G24" s="40">
        <f ca="1">COUNTIFS(tab_funcionario[[Data de Admissão]:[Data de Admissão]],"&gt;="&amp;$C$19,tab_funcionario[[Data de Admissão]:[Data de Admissão]],"&lt;="&amp;G20)</f>
        <v>0</v>
      </c>
      <c r="H24" s="40">
        <f ca="1">COUNTIFS(tab_funcionario[[Data de Admissão]:[Data de Admissão]],"&gt;="&amp;$C$19,tab_funcionario[[Data de Admissão]:[Data de Admissão]],"&lt;="&amp;H20)</f>
        <v>0</v>
      </c>
      <c r="I24" s="40">
        <f ca="1">COUNTIFS(tab_funcionario[[Data de Admissão]:[Data de Admissão]],"&gt;="&amp;$C$19,tab_funcionario[[Data de Admissão]:[Data de Admissão]],"&lt;="&amp;I20)</f>
        <v>0</v>
      </c>
      <c r="J24" s="40">
        <f ca="1">COUNTIFS(tab_funcionario[[Data de Admissão]:[Data de Admissão]],"&gt;="&amp;$C$19,tab_funcionario[[Data de Admissão]:[Data de Admissão]],"&lt;="&amp;J20)</f>
        <v>0</v>
      </c>
      <c r="K24" s="40">
        <f ca="1">COUNTIFS(tab_funcionario[[Data de Admissão]:[Data de Admissão]],"&gt;="&amp;$C$19,tab_funcionario[[Data de Admissão]:[Data de Admissão]],"&lt;="&amp;K20)</f>
        <v>0</v>
      </c>
      <c r="L24" s="40">
        <f ca="1">COUNTIFS(tab_funcionario[[Data de Admissão]:[Data de Admissão]],"&gt;="&amp;$C$19,tab_funcionario[[Data de Admissão]:[Data de Admissão]],"&lt;="&amp;L20)</f>
        <v>0</v>
      </c>
      <c r="M24" s="40">
        <f ca="1">COUNTIFS(tab_funcionario[[Data de Admissão]:[Data de Admissão]],"&gt;="&amp;$C$19,tab_funcionario[[Data de Admissão]:[Data de Admissão]],"&lt;="&amp;M20)</f>
        <v>0</v>
      </c>
      <c r="N24" s="40">
        <f ca="1">COUNTIFS(tab_funcionario[[Data de Admissão]:[Data de Admissão]],"&gt;="&amp;$C$19,tab_funcionario[[Data de Admissão]:[Data de Admissão]],"&lt;="&amp;N20)</f>
        <v>0</v>
      </c>
    </row>
    <row r="25" spans="2:15" x14ac:dyDescent="0.25">
      <c r="B25" s="41" t="s">
        <v>43</v>
      </c>
      <c r="C25" s="42">
        <f ca="1">COUNTIFS(tab_funcionario[[Data de Admissão]:[Data de Admissão]],"&gt;="&amp;$C$19,tab_funcionario[[Data de Demissão]:[Data de Demissão]],"&lt;"&amp;C20)</f>
        <v>0</v>
      </c>
      <c r="D25" s="42">
        <f ca="1">COUNTIFS(tab_funcionario[[Data de Admissão]:[Data de Admissão]],"&gt;="&amp;$C$19,tab_funcionario[[Data de Demissão]:[Data de Demissão]],"&lt;"&amp;D20)</f>
        <v>0</v>
      </c>
      <c r="E25" s="42">
        <f ca="1">COUNTIFS(tab_funcionario[[Data de Admissão]:[Data de Admissão]],"&gt;="&amp;$C$19,tab_funcionario[[Data de Demissão]:[Data de Demissão]],"&lt;"&amp;E20)</f>
        <v>0</v>
      </c>
      <c r="F25" s="42">
        <f ca="1">COUNTIFS(tab_funcionario[[Data de Admissão]:[Data de Admissão]],"&gt;="&amp;$C$19,tab_funcionario[[Data de Demissão]:[Data de Demissão]],"&lt;"&amp;F20)</f>
        <v>0</v>
      </c>
      <c r="G25" s="42">
        <f ca="1">COUNTIFS(tab_funcionario[[Data de Admissão]:[Data de Admissão]],"&gt;="&amp;$C$19,tab_funcionario[[Data de Demissão]:[Data de Demissão]],"&lt;"&amp;G20)</f>
        <v>0</v>
      </c>
      <c r="H25" s="42">
        <f ca="1">COUNTIFS(tab_funcionario[[Data de Admissão]:[Data de Admissão]],"&gt;="&amp;$C$19,tab_funcionario[[Data de Demissão]:[Data de Demissão]],"&lt;"&amp;H20)</f>
        <v>0</v>
      </c>
      <c r="I25" s="42">
        <f ca="1">COUNTIFS(tab_funcionario[[Data de Admissão]:[Data de Admissão]],"&gt;="&amp;$C$19,tab_funcionario[[Data de Demissão]:[Data de Demissão]],"&lt;"&amp;I20)</f>
        <v>0</v>
      </c>
      <c r="J25" s="42">
        <f ca="1">COUNTIFS(tab_funcionario[[Data de Admissão]:[Data de Admissão]],"&gt;="&amp;$C$19,tab_funcionario[[Data de Demissão]:[Data de Demissão]],"&lt;"&amp;J20)</f>
        <v>0</v>
      </c>
      <c r="K25" s="42">
        <f ca="1">COUNTIFS(tab_funcionario[[Data de Admissão]:[Data de Admissão]],"&gt;="&amp;$C$19,tab_funcionario[[Data de Demissão]:[Data de Demissão]],"&lt;"&amp;K20)</f>
        <v>0</v>
      </c>
      <c r="L25" s="42">
        <f ca="1">COUNTIFS(tab_funcionario[[Data de Admissão]:[Data de Admissão]],"&gt;="&amp;$C$19,tab_funcionario[[Data de Demissão]:[Data de Demissão]],"&lt;"&amp;L20)</f>
        <v>0</v>
      </c>
      <c r="M25" s="42">
        <f ca="1">COUNTIFS(tab_funcionario[[Data de Admissão]:[Data de Admissão]],"&gt;="&amp;$C$19,tab_funcionario[[Data de Demissão]:[Data de Demissão]],"&lt;"&amp;M20)</f>
        <v>0</v>
      </c>
      <c r="N25" s="42">
        <f ca="1">COUNTIFS(tab_funcionario[[Data de Admissão]:[Data de Admissão]],"&gt;="&amp;$C$19,tab_funcionario[[Data de Demissão]:[Data de Demissão]],"&lt;"&amp;N20)</f>
        <v>0</v>
      </c>
    </row>
    <row r="26" spans="2:15" x14ac:dyDescent="0.25">
      <c r="B26" s="32" t="s">
        <v>42</v>
      </c>
      <c r="C26" s="33">
        <f ca="1">(C22-C23)+(C24-C25)</f>
        <v>0</v>
      </c>
      <c r="D26" s="33">
        <f t="shared" ref="D26:N26" ca="1" si="2">(D22-D23)+(D24-D25)</f>
        <v>0</v>
      </c>
      <c r="E26" s="33">
        <f t="shared" ca="1" si="2"/>
        <v>0</v>
      </c>
      <c r="F26" s="33">
        <f t="shared" ca="1" si="2"/>
        <v>0</v>
      </c>
      <c r="G26" s="33">
        <f t="shared" ca="1" si="2"/>
        <v>0</v>
      </c>
      <c r="H26" s="33">
        <f t="shared" ca="1" si="2"/>
        <v>0</v>
      </c>
      <c r="I26" s="33">
        <f t="shared" ca="1" si="2"/>
        <v>0</v>
      </c>
      <c r="J26" s="33">
        <f t="shared" ca="1" si="2"/>
        <v>0</v>
      </c>
      <c r="K26" s="33">
        <f t="shared" ca="1" si="2"/>
        <v>0</v>
      </c>
      <c r="L26" s="33">
        <f t="shared" ca="1" si="2"/>
        <v>0</v>
      </c>
      <c r="M26" s="33">
        <f t="shared" ca="1" si="2"/>
        <v>0</v>
      </c>
      <c r="N26" s="33">
        <f t="shared" ca="1" si="2"/>
        <v>0</v>
      </c>
    </row>
    <row r="27" spans="2:15" x14ac:dyDescent="0.25">
      <c r="C27" s="35" t="str">
        <f>MID(C21,1,1)</f>
        <v>J</v>
      </c>
      <c r="D27" s="35" t="str">
        <f t="shared" ref="D27:N27" si="3">MID(D21,1,1)</f>
        <v>F</v>
      </c>
      <c r="E27" s="35" t="str">
        <f t="shared" si="3"/>
        <v>M</v>
      </c>
      <c r="F27" s="35" t="str">
        <f t="shared" si="3"/>
        <v>A</v>
      </c>
      <c r="G27" s="35" t="str">
        <f t="shared" si="3"/>
        <v>M</v>
      </c>
      <c r="H27" s="35" t="str">
        <f t="shared" si="3"/>
        <v>J</v>
      </c>
      <c r="I27" s="35" t="str">
        <f t="shared" si="3"/>
        <v>J</v>
      </c>
      <c r="J27" s="35" t="str">
        <f t="shared" si="3"/>
        <v>A</v>
      </c>
      <c r="K27" s="35" t="str">
        <f t="shared" si="3"/>
        <v>S</v>
      </c>
      <c r="L27" s="35" t="str">
        <f t="shared" si="3"/>
        <v>O</v>
      </c>
      <c r="M27" s="35" t="str">
        <f t="shared" si="3"/>
        <v>N</v>
      </c>
      <c r="N27" s="35" t="str">
        <f t="shared" si="3"/>
        <v>D</v>
      </c>
    </row>
    <row r="28" spans="2:15" x14ac:dyDescent="0.25">
      <c r="O28" s="36" t="s">
        <v>69</v>
      </c>
    </row>
    <row r="29" spans="2:15" x14ac:dyDescent="0.25">
      <c r="O29" s="69">
        <f ca="1">O30+O32</f>
        <v>0</v>
      </c>
    </row>
    <row r="30" spans="2:15" x14ac:dyDescent="0.25">
      <c r="B30" s="43" t="s">
        <v>55</v>
      </c>
      <c r="C30" s="68">
        <f ca="1">SUM(INDIRECT("tab_salarios[" &amp; C21 &amp; "]"))</f>
        <v>0</v>
      </c>
      <c r="D30" s="68">
        <f t="shared" ref="D30:N30" ca="1" si="4">SUM(INDIRECT("tab_salarios[" &amp; D21 &amp; "]"))</f>
        <v>0</v>
      </c>
      <c r="E30" s="68">
        <f t="shared" ca="1" si="4"/>
        <v>0</v>
      </c>
      <c r="F30" s="68">
        <f t="shared" ca="1" si="4"/>
        <v>0</v>
      </c>
      <c r="G30" s="68">
        <f t="shared" ca="1" si="4"/>
        <v>0</v>
      </c>
      <c r="H30" s="68">
        <f t="shared" ca="1" si="4"/>
        <v>0</v>
      </c>
      <c r="I30" s="68">
        <f t="shared" ca="1" si="4"/>
        <v>0</v>
      </c>
      <c r="J30" s="68">
        <f t="shared" ca="1" si="4"/>
        <v>0</v>
      </c>
      <c r="K30" s="68">
        <f t="shared" ca="1" si="4"/>
        <v>0</v>
      </c>
      <c r="L30" s="68">
        <f t="shared" ca="1" si="4"/>
        <v>0</v>
      </c>
      <c r="M30" s="68">
        <f t="shared" ca="1" si="4"/>
        <v>0</v>
      </c>
      <c r="N30" s="68">
        <f t="shared" ca="1" si="4"/>
        <v>0</v>
      </c>
      <c r="O30" s="69">
        <f ca="1">SUM(C30:N30)</f>
        <v>0</v>
      </c>
    </row>
    <row r="31" spans="2:15" x14ac:dyDescent="0.25">
      <c r="B31" s="43" t="s">
        <v>58</v>
      </c>
      <c r="C31" s="68" t="str">
        <f ca="1">IFERROR(AVERAGE(INDIRECT("tab_salarios[" &amp; C21 &amp; "]")),"-")</f>
        <v>-</v>
      </c>
      <c r="D31" s="68" t="str">
        <f t="shared" ref="D31:N31" ca="1" si="5">IFERROR(AVERAGE(INDIRECT("tab_salarios[" &amp; D21 &amp; "]")),"-")</f>
        <v>-</v>
      </c>
      <c r="E31" s="68" t="str">
        <f t="shared" ca="1" si="5"/>
        <v>-</v>
      </c>
      <c r="F31" s="68" t="str">
        <f t="shared" ca="1" si="5"/>
        <v>-</v>
      </c>
      <c r="G31" s="68" t="str">
        <f t="shared" ca="1" si="5"/>
        <v>-</v>
      </c>
      <c r="H31" s="68" t="str">
        <f t="shared" ca="1" si="5"/>
        <v>-</v>
      </c>
      <c r="I31" s="68" t="str">
        <f t="shared" ca="1" si="5"/>
        <v>-</v>
      </c>
      <c r="J31" s="68" t="str">
        <f t="shared" ca="1" si="5"/>
        <v>-</v>
      </c>
      <c r="K31" s="68" t="str">
        <f t="shared" ca="1" si="5"/>
        <v>-</v>
      </c>
      <c r="L31" s="68" t="str">
        <f t="shared" ca="1" si="5"/>
        <v>-</v>
      </c>
      <c r="M31" s="68" t="str">
        <f t="shared" ca="1" si="5"/>
        <v>-</v>
      </c>
      <c r="N31" s="68" t="str">
        <f t="shared" ca="1" si="5"/>
        <v>-</v>
      </c>
      <c r="O31" s="69"/>
    </row>
    <row r="32" spans="2:15" x14ac:dyDescent="0.25">
      <c r="B32" s="43" t="s">
        <v>56</v>
      </c>
      <c r="C32" s="68">
        <f t="shared" ref="C32:N32" ca="1" si="6">SUM(INDIRECT("tab_beneficios[" &amp; C21 &amp; "]"))</f>
        <v>0</v>
      </c>
      <c r="D32" s="68">
        <f t="shared" ca="1" si="6"/>
        <v>0</v>
      </c>
      <c r="E32" s="68">
        <f t="shared" ca="1" si="6"/>
        <v>0</v>
      </c>
      <c r="F32" s="68">
        <f t="shared" ca="1" si="6"/>
        <v>0</v>
      </c>
      <c r="G32" s="68">
        <f t="shared" ca="1" si="6"/>
        <v>0</v>
      </c>
      <c r="H32" s="68">
        <f t="shared" ca="1" si="6"/>
        <v>0</v>
      </c>
      <c r="I32" s="68">
        <f t="shared" ca="1" si="6"/>
        <v>0</v>
      </c>
      <c r="J32" s="68">
        <f t="shared" ca="1" si="6"/>
        <v>0</v>
      </c>
      <c r="K32" s="68">
        <f t="shared" ca="1" si="6"/>
        <v>0</v>
      </c>
      <c r="L32" s="68">
        <f t="shared" ca="1" si="6"/>
        <v>0</v>
      </c>
      <c r="M32" s="68">
        <f t="shared" ca="1" si="6"/>
        <v>0</v>
      </c>
      <c r="N32" s="68">
        <f t="shared" ca="1" si="6"/>
        <v>0</v>
      </c>
      <c r="O32" s="69">
        <f ca="1">SUM(C32:N32)</f>
        <v>0</v>
      </c>
    </row>
    <row r="33" spans="2:16" x14ac:dyDescent="0.25">
      <c r="B33" s="43" t="s">
        <v>59</v>
      </c>
      <c r="C33" s="68" t="str">
        <f t="shared" ref="C33:N33" ca="1" si="7">IFERROR(AVERAGE(INDIRECT("tab_beneficios[" &amp; C21 &amp; "]")),"-")</f>
        <v>-</v>
      </c>
      <c r="D33" s="68" t="str">
        <f t="shared" ca="1" si="7"/>
        <v>-</v>
      </c>
      <c r="E33" s="68" t="str">
        <f t="shared" ca="1" si="7"/>
        <v>-</v>
      </c>
      <c r="F33" s="68" t="str">
        <f t="shared" ca="1" si="7"/>
        <v>-</v>
      </c>
      <c r="G33" s="68" t="str">
        <f t="shared" ca="1" si="7"/>
        <v>-</v>
      </c>
      <c r="H33" s="68" t="str">
        <f t="shared" ca="1" si="7"/>
        <v>-</v>
      </c>
      <c r="I33" s="68" t="str">
        <f t="shared" ca="1" si="7"/>
        <v>-</v>
      </c>
      <c r="J33" s="68" t="str">
        <f t="shared" ca="1" si="7"/>
        <v>-</v>
      </c>
      <c r="K33" s="68" t="str">
        <f t="shared" ca="1" si="7"/>
        <v>-</v>
      </c>
      <c r="L33" s="68" t="str">
        <f t="shared" ca="1" si="7"/>
        <v>-</v>
      </c>
      <c r="M33" s="68" t="str">
        <f t="shared" ca="1" si="7"/>
        <v>-</v>
      </c>
      <c r="N33" s="68" t="str">
        <f t="shared" ca="1" si="7"/>
        <v>-</v>
      </c>
      <c r="O33" s="69"/>
      <c r="P33" s="59" t="s">
        <v>60</v>
      </c>
    </row>
    <row r="41" spans="2:16" x14ac:dyDescent="0.25"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</row>
    <row r="42" spans="2:16" x14ac:dyDescent="0.25"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</row>
    <row r="43" spans="2:16" x14ac:dyDescent="0.25">
      <c r="B43" s="1" t="s">
        <v>75</v>
      </c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</row>
    <row r="44" spans="2:16" x14ac:dyDescent="0.25">
      <c r="B44" s="1" t="s">
        <v>74</v>
      </c>
      <c r="C44" s="72" t="s">
        <v>0</v>
      </c>
      <c r="D44" s="72" t="s">
        <v>79</v>
      </c>
      <c r="E44" s="72"/>
      <c r="F44" s="1" t="s">
        <v>74</v>
      </c>
      <c r="G44" s="72" t="s">
        <v>0</v>
      </c>
      <c r="H44" s="72" t="s">
        <v>82</v>
      </c>
      <c r="I44" s="72"/>
      <c r="J44" s="72"/>
      <c r="K44" s="72"/>
      <c r="L44" s="72"/>
      <c r="M44" s="72"/>
      <c r="N44" s="72"/>
    </row>
    <row r="45" spans="2:16" x14ac:dyDescent="0.25">
      <c r="B45" s="1">
        <v>1</v>
      </c>
      <c r="C45" s="72" t="str">
        <f ca="1">Parâmetros!AD6</f>
        <v>-</v>
      </c>
      <c r="D45" s="73">
        <f ca="1">Parâmetros!AC6</f>
        <v>0</v>
      </c>
      <c r="E45" s="72"/>
      <c r="F45" s="1">
        <v>1</v>
      </c>
      <c r="G45" s="72" t="str">
        <f ca="1">Parâmetros!AX6</f>
        <v>-</v>
      </c>
      <c r="H45" s="73">
        <f ca="1">Parâmetros!AW6</f>
        <v>0</v>
      </c>
      <c r="I45" s="72"/>
      <c r="J45" s="72"/>
      <c r="K45" s="72"/>
      <c r="L45" s="72"/>
      <c r="M45" s="72"/>
      <c r="N45" s="72"/>
    </row>
    <row r="46" spans="2:16" x14ac:dyDescent="0.25">
      <c r="B46" s="1">
        <v>2</v>
      </c>
      <c r="C46" s="72" t="str">
        <f ca="1">Parâmetros!AD7</f>
        <v>-</v>
      </c>
      <c r="D46" s="73">
        <f ca="1">Parâmetros!AC7</f>
        <v>0</v>
      </c>
      <c r="E46" s="72"/>
      <c r="F46" s="1">
        <v>2</v>
      </c>
      <c r="G46" s="72" t="str">
        <f ca="1">Parâmetros!AX7</f>
        <v>-</v>
      </c>
      <c r="H46" s="73">
        <f ca="1">Parâmetros!AW7</f>
        <v>0</v>
      </c>
      <c r="I46" s="72"/>
      <c r="J46" s="72"/>
      <c r="K46" s="72"/>
      <c r="L46" s="72"/>
      <c r="M46" s="72"/>
      <c r="N46" s="72"/>
    </row>
    <row r="47" spans="2:16" x14ac:dyDescent="0.25">
      <c r="B47" s="1">
        <v>3</v>
      </c>
      <c r="C47" s="72" t="str">
        <f ca="1">Parâmetros!AD8</f>
        <v>-</v>
      </c>
      <c r="D47" s="73">
        <f ca="1">Parâmetros!AC8</f>
        <v>0</v>
      </c>
      <c r="E47" s="72"/>
      <c r="F47" s="1">
        <v>3</v>
      </c>
      <c r="G47" s="72" t="str">
        <f ca="1">Parâmetros!AX8</f>
        <v>-</v>
      </c>
      <c r="H47" s="73">
        <f ca="1">Parâmetros!AW8</f>
        <v>0</v>
      </c>
      <c r="I47" s="72"/>
      <c r="J47" s="72"/>
      <c r="K47" s="72"/>
      <c r="L47" s="72"/>
      <c r="M47" s="72"/>
      <c r="N47" s="72"/>
    </row>
    <row r="48" spans="2:16" x14ac:dyDescent="0.25">
      <c r="B48" s="1">
        <v>4</v>
      </c>
      <c r="C48" s="72" t="str">
        <f ca="1">Parâmetros!AD9</f>
        <v>-</v>
      </c>
      <c r="D48" s="73">
        <f ca="1">Parâmetros!AC9</f>
        <v>0</v>
      </c>
      <c r="E48" s="72"/>
      <c r="F48" s="1">
        <v>4</v>
      </c>
      <c r="G48" s="72" t="str">
        <f ca="1">Parâmetros!AX9</f>
        <v>-</v>
      </c>
      <c r="H48" s="73">
        <f ca="1">Parâmetros!AW9</f>
        <v>0</v>
      </c>
      <c r="I48" s="72"/>
      <c r="J48" s="72"/>
      <c r="K48" s="72"/>
      <c r="L48" s="72"/>
      <c r="M48" s="72"/>
      <c r="N48" s="72"/>
    </row>
    <row r="49" spans="1:19" x14ac:dyDescent="0.25">
      <c r="B49" s="1">
        <v>5</v>
      </c>
      <c r="C49" s="72" t="str">
        <f ca="1">Parâmetros!AD10</f>
        <v>-</v>
      </c>
      <c r="D49" s="73">
        <f ca="1">Parâmetros!AC10</f>
        <v>0</v>
      </c>
      <c r="E49" s="72"/>
      <c r="F49" s="1">
        <v>5</v>
      </c>
      <c r="G49" s="72" t="str">
        <f ca="1">Parâmetros!AX10</f>
        <v>-</v>
      </c>
      <c r="H49" s="73">
        <f ca="1">Parâmetros!AW10</f>
        <v>0</v>
      </c>
      <c r="I49" s="72"/>
      <c r="J49" s="72"/>
      <c r="K49" s="72"/>
      <c r="L49" s="72"/>
      <c r="M49" s="72"/>
      <c r="N49" s="72"/>
    </row>
    <row r="50" spans="1:19" x14ac:dyDescent="0.25">
      <c r="C50" s="72"/>
      <c r="D50" s="74"/>
      <c r="E50" s="72"/>
      <c r="G50" s="72"/>
      <c r="H50" s="74"/>
      <c r="I50" s="72"/>
      <c r="J50" s="72"/>
      <c r="K50" s="72"/>
      <c r="L50" s="72"/>
      <c r="M50" s="72"/>
      <c r="N50" s="72"/>
    </row>
    <row r="51" spans="1:19" x14ac:dyDescent="0.25"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</row>
    <row r="52" spans="1:19" x14ac:dyDescent="0.25"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</row>
    <row r="54" spans="1:19" x14ac:dyDescent="0.25">
      <c r="A54" s="25" t="s">
        <v>70</v>
      </c>
      <c r="B54" s="25"/>
      <c r="C54" s="30"/>
      <c r="D54" s="30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</row>
    <row r="56" spans="1:19" x14ac:dyDescent="0.25">
      <c r="B56" s="1" t="s">
        <v>61</v>
      </c>
    </row>
    <row r="57" spans="1:19" x14ac:dyDescent="0.25">
      <c r="B57" s="2" t="str">
        <f>cargo_escolhido</f>
        <v>Analista</v>
      </c>
    </row>
    <row r="58" spans="1:19" x14ac:dyDescent="0.25">
      <c r="B58" s="43" t="s">
        <v>55</v>
      </c>
      <c r="C58" s="68">
        <f ca="1">SUMIFS(INDIRECT("tab_salarios[" &amp; C21 &amp; "]"),tab_salarios[[Cargo]:[Cargo]],cargo_escolhido)</f>
        <v>0</v>
      </c>
      <c r="D58" s="68">
        <f ca="1">SUMIFS(INDIRECT("tab_salarios[" &amp; D21 &amp; "]"),tab_salarios[[Cargo]:[Cargo]],cargo_escolhido)</f>
        <v>0</v>
      </c>
      <c r="E58" s="68">
        <f ca="1">SUMIFS(INDIRECT("tab_salarios[" &amp; E21 &amp; "]"),tab_salarios[[Cargo]:[Cargo]],cargo_escolhido)</f>
        <v>0</v>
      </c>
      <c r="F58" s="68">
        <f ca="1">SUMIFS(INDIRECT("tab_salarios[" &amp; F21 &amp; "]"),tab_salarios[[Cargo]:[Cargo]],cargo_escolhido)</f>
        <v>0</v>
      </c>
      <c r="G58" s="68">
        <f ca="1">SUMIFS(INDIRECT("tab_salarios[" &amp; G21 &amp; "]"),tab_salarios[[Cargo]:[Cargo]],cargo_escolhido)</f>
        <v>0</v>
      </c>
      <c r="H58" s="68">
        <f ca="1">SUMIFS(INDIRECT("tab_salarios[" &amp; H21 &amp; "]"),tab_salarios[[Cargo]:[Cargo]],cargo_escolhido)</f>
        <v>0</v>
      </c>
      <c r="I58" s="68">
        <f ca="1">SUMIFS(INDIRECT("tab_salarios[" &amp; I21 &amp; "]"),tab_salarios[[Cargo]:[Cargo]],cargo_escolhido)</f>
        <v>0</v>
      </c>
      <c r="J58" s="68">
        <f ca="1">SUMIFS(INDIRECT("tab_salarios[" &amp; J21 &amp; "]"),tab_salarios[[Cargo]:[Cargo]],cargo_escolhido)</f>
        <v>0</v>
      </c>
      <c r="K58" s="68">
        <f ca="1">SUMIFS(INDIRECT("tab_salarios[" &amp; K21 &amp; "]"),tab_salarios[[Cargo]:[Cargo]],cargo_escolhido)</f>
        <v>0</v>
      </c>
      <c r="L58" s="68">
        <f ca="1">SUMIFS(INDIRECT("tab_salarios[" &amp; L21 &amp; "]"),tab_salarios[[Cargo]:[Cargo]],cargo_escolhido)</f>
        <v>0</v>
      </c>
      <c r="M58" s="68">
        <f ca="1">SUMIFS(INDIRECT("tab_salarios[" &amp; M21 &amp; "]"),tab_salarios[[Cargo]:[Cargo]],cargo_escolhido)</f>
        <v>0</v>
      </c>
      <c r="N58" s="68">
        <f ca="1">SUMIFS(INDIRECT("tab_salarios[" &amp; N21 &amp; "]"),tab_salarios[[Cargo]:[Cargo]],cargo_escolhido)</f>
        <v>0</v>
      </c>
    </row>
    <row r="59" spans="1:19" x14ac:dyDescent="0.25">
      <c r="B59" s="43" t="s">
        <v>56</v>
      </c>
      <c r="C59" s="68">
        <f ca="1">SUMIFS(INDIRECT("tab_beneficios[" &amp; C21 &amp; "]"),tab_beneficios[[Cargo]:[Cargo]],cargo_escolhido)</f>
        <v>0</v>
      </c>
      <c r="D59" s="68">
        <f ca="1">SUMIFS(INDIRECT("tab_beneficios[" &amp; D21 &amp; "]"),tab_beneficios[[Cargo]:[Cargo]],cargo_escolhido)</f>
        <v>0</v>
      </c>
      <c r="E59" s="68">
        <f ca="1">SUMIFS(INDIRECT("tab_beneficios[" &amp; E21 &amp; "]"),tab_beneficios[[Cargo]:[Cargo]],cargo_escolhido)</f>
        <v>0</v>
      </c>
      <c r="F59" s="68">
        <f ca="1">SUMIFS(INDIRECT("tab_beneficios[" &amp; F21 &amp; "]"),tab_beneficios[[Cargo]:[Cargo]],cargo_escolhido)</f>
        <v>0</v>
      </c>
      <c r="G59" s="68">
        <f ca="1">SUMIFS(INDIRECT("tab_beneficios[" &amp; G21 &amp; "]"),tab_beneficios[[Cargo]:[Cargo]],cargo_escolhido)</f>
        <v>0</v>
      </c>
      <c r="H59" s="68">
        <f ca="1">SUMIFS(INDIRECT("tab_beneficios[" &amp; H21 &amp; "]"),tab_beneficios[[Cargo]:[Cargo]],cargo_escolhido)</f>
        <v>0</v>
      </c>
      <c r="I59" s="68">
        <f ca="1">SUMIFS(INDIRECT("tab_beneficios[" &amp; I21 &amp; "]"),tab_beneficios[[Cargo]:[Cargo]],cargo_escolhido)</f>
        <v>0</v>
      </c>
      <c r="J59" s="68">
        <f ca="1">SUMIFS(INDIRECT("tab_beneficios[" &amp; J21 &amp; "]"),tab_beneficios[[Cargo]:[Cargo]],cargo_escolhido)</f>
        <v>0</v>
      </c>
      <c r="K59" s="68">
        <f ca="1">SUMIFS(INDIRECT("tab_beneficios[" &amp; K21 &amp; "]"),tab_beneficios[[Cargo]:[Cargo]],cargo_escolhido)</f>
        <v>0</v>
      </c>
      <c r="L59" s="68">
        <f ca="1">SUMIFS(INDIRECT("tab_beneficios[" &amp; L21 &amp; "]"),tab_beneficios[[Cargo]:[Cargo]],cargo_escolhido)</f>
        <v>0</v>
      </c>
      <c r="M59" s="68">
        <f ca="1">SUMIFS(INDIRECT("tab_beneficios[" &amp; M21 &amp; "]"),tab_beneficios[[Cargo]:[Cargo]],cargo_escolhido)</f>
        <v>0</v>
      </c>
      <c r="N59" s="68">
        <f ca="1">SUMIFS(INDIRECT("tab_beneficios[" &amp; N21 &amp; "]"),tab_beneficios[[Cargo]:[Cargo]],cargo_escolhido)</f>
        <v>0</v>
      </c>
    </row>
    <row r="60" spans="1:19" x14ac:dyDescent="0.25"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</row>
    <row r="61" spans="1:19" x14ac:dyDescent="0.25"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</row>
    <row r="62" spans="1:19" x14ac:dyDescent="0.25">
      <c r="B62" s="1" t="s">
        <v>57</v>
      </c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</row>
    <row r="63" spans="1:19" x14ac:dyDescent="0.25">
      <c r="B63" s="2" t="str">
        <f>area_escolhida</f>
        <v>Comercial</v>
      </c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</row>
    <row r="64" spans="1:19" x14ac:dyDescent="0.25">
      <c r="B64" s="43" t="s">
        <v>55</v>
      </c>
      <c r="C64" s="68">
        <f ca="1">SUMIFS(INDIRECT("tab_salarios[" &amp; C21 &amp; "]"),tab_salarios[[Área]:[Área]],area_escolhida)</f>
        <v>0</v>
      </c>
      <c r="D64" s="68">
        <f ca="1">SUMIFS(INDIRECT("tab_salarios[" &amp; D21 &amp; "]"),tab_salarios[[Área]:[Área]],area_escolhida)</f>
        <v>0</v>
      </c>
      <c r="E64" s="68">
        <f ca="1">SUMIFS(INDIRECT("tab_salarios[" &amp; E21 &amp; "]"),tab_salarios[[Área]:[Área]],area_escolhida)</f>
        <v>0</v>
      </c>
      <c r="F64" s="68">
        <f ca="1">SUMIFS(INDIRECT("tab_salarios[" &amp; F21 &amp; "]"),tab_salarios[[Área]:[Área]],area_escolhida)</f>
        <v>0</v>
      </c>
      <c r="G64" s="68">
        <f ca="1">SUMIFS(INDIRECT("tab_salarios[" &amp; G21 &amp; "]"),tab_salarios[[Área]:[Área]],area_escolhida)</f>
        <v>0</v>
      </c>
      <c r="H64" s="68">
        <f ca="1">SUMIFS(INDIRECT("tab_salarios[" &amp; H21 &amp; "]"),tab_salarios[[Área]:[Área]],area_escolhida)</f>
        <v>0</v>
      </c>
      <c r="I64" s="68">
        <f ca="1">SUMIFS(INDIRECT("tab_salarios[" &amp; I21 &amp; "]"),tab_salarios[[Área]:[Área]],area_escolhida)</f>
        <v>0</v>
      </c>
      <c r="J64" s="68">
        <f ca="1">SUMIFS(INDIRECT("tab_salarios[" &amp; J21 &amp; "]"),tab_salarios[[Área]:[Área]],area_escolhida)</f>
        <v>0</v>
      </c>
      <c r="K64" s="68">
        <f ca="1">SUMIFS(INDIRECT("tab_salarios[" &amp; K21 &amp; "]"),tab_salarios[[Área]:[Área]],area_escolhida)</f>
        <v>0</v>
      </c>
      <c r="L64" s="68">
        <f ca="1">SUMIFS(INDIRECT("tab_salarios[" &amp; L21 &amp; "]"),tab_salarios[[Área]:[Área]],area_escolhida)</f>
        <v>0</v>
      </c>
      <c r="M64" s="68">
        <f ca="1">SUMIFS(INDIRECT("tab_salarios[" &amp; M21 &amp; "]"),tab_salarios[[Área]:[Área]],area_escolhida)</f>
        <v>0</v>
      </c>
      <c r="N64" s="68">
        <f ca="1">SUMIFS(INDIRECT("tab_salarios[" &amp; N21 &amp; "]"),tab_salarios[[Área]:[Área]],area_escolhida)</f>
        <v>0</v>
      </c>
    </row>
    <row r="65" spans="2:14" x14ac:dyDescent="0.25">
      <c r="B65" s="43" t="s">
        <v>56</v>
      </c>
      <c r="C65" s="68">
        <f ca="1">SUMIFS(INDIRECT("tab_beneficios[" &amp; C21 &amp; "]"),tab_beneficios[[Área]:[Área]],area_escolhida)</f>
        <v>0</v>
      </c>
      <c r="D65" s="68">
        <f ca="1">SUMIFS(INDIRECT("tab_beneficios[" &amp; D21 &amp; "]"),tab_beneficios[[Área]:[Área]],area_escolhida)</f>
        <v>0</v>
      </c>
      <c r="E65" s="68">
        <f ca="1">SUMIFS(INDIRECT("tab_beneficios[" &amp; E21 &amp; "]"),tab_beneficios[[Área]:[Área]],area_escolhida)</f>
        <v>0</v>
      </c>
      <c r="F65" s="68">
        <f ca="1">SUMIFS(INDIRECT("tab_beneficios[" &amp; F21 &amp; "]"),tab_beneficios[[Área]:[Área]],area_escolhida)</f>
        <v>0</v>
      </c>
      <c r="G65" s="68">
        <f ca="1">SUMIFS(INDIRECT("tab_beneficios[" &amp; G21 &amp; "]"),tab_beneficios[[Área]:[Área]],area_escolhida)</f>
        <v>0</v>
      </c>
      <c r="H65" s="68">
        <f ca="1">SUMIFS(INDIRECT("tab_beneficios[" &amp; H21 &amp; "]"),tab_beneficios[[Área]:[Área]],area_escolhida)</f>
        <v>0</v>
      </c>
      <c r="I65" s="68">
        <f ca="1">SUMIFS(INDIRECT("tab_beneficios[" &amp; I21 &amp; "]"),tab_beneficios[[Área]:[Área]],area_escolhida)</f>
        <v>0</v>
      </c>
      <c r="J65" s="68">
        <f ca="1">SUMIFS(INDIRECT("tab_beneficios[" &amp; J21 &amp; "]"),tab_beneficios[[Área]:[Área]],area_escolhida)</f>
        <v>0</v>
      </c>
      <c r="K65" s="68">
        <f ca="1">SUMIFS(INDIRECT("tab_beneficios[" &amp; K21 &amp; "]"),tab_beneficios[[Área]:[Área]],area_escolhida)</f>
        <v>0</v>
      </c>
      <c r="L65" s="68">
        <f ca="1">SUMIFS(INDIRECT("tab_beneficios[" &amp; L21 &amp; "]"),tab_beneficios[[Área]:[Área]],area_escolhida)</f>
        <v>0</v>
      </c>
      <c r="M65" s="68">
        <f ca="1">SUMIFS(INDIRECT("tab_beneficios[" &amp; M21 &amp; "]"),tab_beneficios[[Área]:[Área]],area_escolhida)</f>
        <v>0</v>
      </c>
      <c r="N65" s="68">
        <f ca="1">SUMIFS(INDIRECT("tab_beneficios[" &amp; N21 &amp; "]"),tab_beneficios[[Área]:[Área]],area_escolhida)</f>
        <v>0</v>
      </c>
    </row>
  </sheetData>
  <sheetProtection algorithmName="SHA-512" hashValue="6I+ZCRG9g19BEjznQW+MhZwIIj03XaLRo6HVswwuy6q9Ac1t+0XsHgq87isAGp1gSZlXlIhPoq7RvCRkxUGKRQ==" saltValue="OJHIdtcoDSPybKrLUyCcnQ==" spinCount="100000" sheet="1" objects="1" scenarios="1"/>
  <phoneticPr fontId="7" type="noConversion"/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862E0-17BC-4165-9134-3233E5738614}">
  <sheetPr codeName="Planilha9"/>
  <dimension ref="D10"/>
  <sheetViews>
    <sheetView workbookViewId="0">
      <selection activeCell="X10" sqref="X10"/>
    </sheetView>
  </sheetViews>
  <sheetFormatPr defaultRowHeight="15" x14ac:dyDescent="0.25"/>
  <cols>
    <col min="1" max="16384" width="9.140625" style="80"/>
  </cols>
  <sheetData>
    <row r="10" spans="4:4" x14ac:dyDescent="0.25">
      <c r="D10" s="79"/>
    </row>
  </sheetData>
  <sheetProtection algorithmName="SHA-512" hashValue="8y3u+m+E5jzhq/8qmCJOGdw7nJNXEEvzaQpk091jqm36vIWKqPOEp1vJVoFI/G1IWSqN3CpqYp5OglbdrLtH2A==" saltValue="n/wctnh5QDOjfZSN9Gt2Tw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6</vt:i4>
      </vt:variant>
    </vt:vector>
  </HeadingPairs>
  <TitlesOfParts>
    <vt:vector size="14" baseType="lpstr">
      <vt:lpstr>INDEX</vt:lpstr>
      <vt:lpstr>Dashboard Empresa</vt:lpstr>
      <vt:lpstr>Dashboard Setor</vt:lpstr>
      <vt:lpstr>Pagamento de Salário</vt:lpstr>
      <vt:lpstr>Pagamento de Benefícios</vt:lpstr>
      <vt:lpstr>Funcionários</vt:lpstr>
      <vt:lpstr>Parâmetros</vt:lpstr>
      <vt:lpstr>AJUDA</vt:lpstr>
      <vt:lpstr>'Dashboard Setor'!area</vt:lpstr>
      <vt:lpstr>area</vt:lpstr>
      <vt:lpstr>area_escolhida</vt:lpstr>
      <vt:lpstr>'Dashboard Setor'!cargo</vt:lpstr>
      <vt:lpstr>cargo</vt:lpstr>
      <vt:lpstr>cargo_escolhido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Soares</dc:creator>
  <cp:lastModifiedBy>Matheus Soares</cp:lastModifiedBy>
  <dcterms:created xsi:type="dcterms:W3CDTF">2015-06-05T18:19:34Z</dcterms:created>
  <dcterms:modified xsi:type="dcterms:W3CDTF">2024-06-03T14:13:30Z</dcterms:modified>
</cp:coreProperties>
</file>